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jag\Desktop\"/>
    </mc:Choice>
  </mc:AlternateContent>
  <xr:revisionPtr revIDLastSave="0" documentId="13_ncr:1_{44995B9D-7BF3-4E8F-88AC-4E26C57DDE5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heet1" sheetId="1" r:id="rId1"/>
  </sheets>
  <definedNames>
    <definedName name="_xlnm._FilterDatabase" localSheetId="0" hidden="1">Sheet1!$A$4:$AC$64</definedName>
    <definedName name="_xlnm.Print_Area" localSheetId="0">Sheet1!$A$2:$AC$76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" i="1" l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P63" i="1"/>
  <c r="J43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G24" i="1" l="1"/>
  <c r="V63" i="1" l="1"/>
  <c r="W63" i="1"/>
  <c r="X63" i="1"/>
  <c r="Y63" i="1"/>
  <c r="K63" i="1"/>
  <c r="H63" i="1" l="1"/>
  <c r="E63" i="1"/>
  <c r="Z62" i="1" l="1"/>
  <c r="S62" i="1"/>
  <c r="M62" i="1"/>
  <c r="G62" i="1"/>
  <c r="Z61" i="1"/>
  <c r="S61" i="1"/>
  <c r="M61" i="1"/>
  <c r="G61" i="1"/>
  <c r="Z60" i="1"/>
  <c r="S60" i="1"/>
  <c r="M60" i="1"/>
  <c r="G60" i="1"/>
  <c r="Z59" i="1"/>
  <c r="R59" i="1"/>
  <c r="M59" i="1"/>
  <c r="G59" i="1"/>
  <c r="Z58" i="1"/>
  <c r="R58" i="1"/>
  <c r="M58" i="1"/>
  <c r="G58" i="1"/>
  <c r="Z57" i="1"/>
  <c r="S57" i="1"/>
  <c r="M57" i="1"/>
  <c r="G57" i="1"/>
  <c r="Z56" i="1"/>
  <c r="S56" i="1"/>
  <c r="M56" i="1"/>
  <c r="G56" i="1"/>
  <c r="Z55" i="1"/>
  <c r="R55" i="1"/>
  <c r="M55" i="1"/>
  <c r="G55" i="1"/>
  <c r="Z54" i="1"/>
  <c r="S54" i="1"/>
  <c r="M54" i="1"/>
  <c r="G54" i="1"/>
  <c r="Z53" i="1"/>
  <c r="S53" i="1"/>
  <c r="M53" i="1"/>
  <c r="G53" i="1"/>
  <c r="Z52" i="1"/>
  <c r="S52" i="1"/>
  <c r="M52" i="1"/>
  <c r="G52" i="1"/>
  <c r="Z51" i="1"/>
  <c r="S51" i="1"/>
  <c r="M51" i="1"/>
  <c r="G51" i="1"/>
  <c r="Z50" i="1"/>
  <c r="S50" i="1"/>
  <c r="M50" i="1"/>
  <c r="G50" i="1"/>
  <c r="Z49" i="1"/>
  <c r="S49" i="1"/>
  <c r="M49" i="1"/>
  <c r="G49" i="1"/>
  <c r="Z48" i="1"/>
  <c r="S48" i="1"/>
  <c r="M48" i="1"/>
  <c r="G48" i="1"/>
  <c r="Z47" i="1"/>
  <c r="S47" i="1"/>
  <c r="M47" i="1"/>
  <c r="G47" i="1"/>
  <c r="Z46" i="1"/>
  <c r="R46" i="1"/>
  <c r="M46" i="1"/>
  <c r="G46" i="1"/>
  <c r="Z45" i="1"/>
  <c r="S45" i="1"/>
  <c r="M45" i="1"/>
  <c r="G45" i="1"/>
  <c r="Z44" i="1"/>
  <c r="R44" i="1"/>
  <c r="M44" i="1"/>
  <c r="G44" i="1"/>
  <c r="Z43" i="1"/>
  <c r="R43" i="1"/>
  <c r="M43" i="1"/>
  <c r="G43" i="1"/>
  <c r="Z42" i="1"/>
  <c r="S42" i="1"/>
  <c r="M42" i="1"/>
  <c r="G42" i="1"/>
  <c r="Z41" i="1"/>
  <c r="S41" i="1"/>
  <c r="M41" i="1"/>
  <c r="G41" i="1"/>
  <c r="Z40" i="1"/>
  <c r="S40" i="1"/>
  <c r="M40" i="1"/>
  <c r="G40" i="1"/>
  <c r="Z39" i="1"/>
  <c r="S39" i="1"/>
  <c r="M39" i="1"/>
  <c r="G39" i="1"/>
  <c r="Z38" i="1"/>
  <c r="S38" i="1"/>
  <c r="M38" i="1"/>
  <c r="G38" i="1"/>
  <c r="Z37" i="1"/>
  <c r="S37" i="1"/>
  <c r="M37" i="1"/>
  <c r="G37" i="1"/>
  <c r="Z36" i="1"/>
  <c r="R36" i="1"/>
  <c r="M36" i="1"/>
  <c r="G36" i="1"/>
  <c r="Z35" i="1"/>
  <c r="S35" i="1"/>
  <c r="M35" i="1"/>
  <c r="G35" i="1"/>
  <c r="Z34" i="1"/>
  <c r="R34" i="1"/>
  <c r="M34" i="1"/>
  <c r="G34" i="1"/>
  <c r="Z33" i="1"/>
  <c r="S33" i="1"/>
  <c r="M33" i="1"/>
  <c r="G33" i="1"/>
  <c r="Z32" i="1"/>
  <c r="R32" i="1"/>
  <c r="M32" i="1"/>
  <c r="G32" i="1"/>
  <c r="Z31" i="1"/>
  <c r="R31" i="1"/>
  <c r="M31" i="1"/>
  <c r="G31" i="1"/>
  <c r="Z30" i="1"/>
  <c r="M30" i="1"/>
  <c r="G30" i="1"/>
  <c r="Z29" i="1"/>
  <c r="R29" i="1"/>
  <c r="M29" i="1"/>
  <c r="G29" i="1"/>
  <c r="Z28" i="1"/>
  <c r="S28" i="1"/>
  <c r="M28" i="1"/>
  <c r="G28" i="1"/>
  <c r="Z27" i="1"/>
  <c r="S27" i="1"/>
  <c r="M27" i="1"/>
  <c r="G27" i="1"/>
  <c r="Z26" i="1"/>
  <c r="S26" i="1"/>
  <c r="M26" i="1"/>
  <c r="G26" i="1"/>
  <c r="Z25" i="1"/>
  <c r="S25" i="1"/>
  <c r="M25" i="1"/>
  <c r="G25" i="1"/>
  <c r="Z24" i="1"/>
  <c r="R24" i="1"/>
  <c r="M24" i="1"/>
  <c r="Z23" i="1"/>
  <c r="S23" i="1"/>
  <c r="M23" i="1"/>
  <c r="G23" i="1"/>
  <c r="Z22" i="1"/>
  <c r="R22" i="1"/>
  <c r="M22" i="1"/>
  <c r="G22" i="1"/>
  <c r="Z21" i="1"/>
  <c r="S21" i="1"/>
  <c r="M21" i="1"/>
  <c r="G21" i="1"/>
  <c r="Z20" i="1"/>
  <c r="R20" i="1"/>
  <c r="M20" i="1"/>
  <c r="G20" i="1"/>
  <c r="Z19" i="1"/>
  <c r="R19" i="1"/>
  <c r="M19" i="1"/>
  <c r="G19" i="1"/>
  <c r="Z18" i="1"/>
  <c r="M18" i="1"/>
  <c r="G18" i="1"/>
  <c r="Z17" i="1"/>
  <c r="S17" i="1"/>
  <c r="M17" i="1"/>
  <c r="G17" i="1"/>
  <c r="Z16" i="1"/>
  <c r="S16" i="1"/>
  <c r="M16" i="1"/>
  <c r="G16" i="1"/>
  <c r="Z15" i="1"/>
  <c r="S15" i="1"/>
  <c r="M15" i="1"/>
  <c r="G15" i="1"/>
  <c r="Z14" i="1"/>
  <c r="S14" i="1"/>
  <c r="M14" i="1"/>
  <c r="G14" i="1"/>
  <c r="Z13" i="1"/>
  <c r="S13" i="1"/>
  <c r="M13" i="1"/>
  <c r="G13" i="1"/>
  <c r="Z12" i="1"/>
  <c r="M12" i="1"/>
  <c r="G12" i="1"/>
  <c r="Z11" i="1"/>
  <c r="S11" i="1"/>
  <c r="M11" i="1"/>
  <c r="G11" i="1"/>
  <c r="Z10" i="1"/>
  <c r="R10" i="1"/>
  <c r="M10" i="1"/>
  <c r="G10" i="1"/>
  <c r="Z9" i="1"/>
  <c r="S9" i="1"/>
  <c r="M9" i="1"/>
  <c r="G9" i="1"/>
  <c r="Z8" i="1"/>
  <c r="R8" i="1"/>
  <c r="M8" i="1"/>
  <c r="G8" i="1"/>
  <c r="Z7" i="1"/>
  <c r="R7" i="1"/>
  <c r="M7" i="1"/>
  <c r="G7" i="1"/>
  <c r="Z6" i="1"/>
  <c r="Q6" i="1"/>
  <c r="M6" i="1"/>
  <c r="J6" i="1"/>
  <c r="G6" i="1"/>
  <c r="Z63" i="1" l="1"/>
  <c r="AA60" i="1"/>
  <c r="AA40" i="1"/>
  <c r="S46" i="1"/>
  <c r="AA46" i="1" s="1"/>
  <c r="S55" i="1"/>
  <c r="AA55" i="1" s="1"/>
  <c r="R35" i="1"/>
  <c r="R47" i="1"/>
  <c r="R41" i="1"/>
  <c r="S43" i="1"/>
  <c r="AA43" i="1" s="1"/>
  <c r="S32" i="1"/>
  <c r="AA32" i="1" s="1"/>
  <c r="S59" i="1"/>
  <c r="AA59" i="1" s="1"/>
  <c r="AA16" i="1"/>
  <c r="S7" i="1"/>
  <c r="AA7" i="1" s="1"/>
  <c r="S29" i="1"/>
  <c r="AA29" i="1" s="1"/>
  <c r="AA52" i="1"/>
  <c r="R23" i="1"/>
  <c r="S8" i="1"/>
  <c r="AA8" i="1" s="1"/>
  <c r="R17" i="1"/>
  <c r="S19" i="1"/>
  <c r="AA19" i="1" s="1"/>
  <c r="AA21" i="1"/>
  <c r="AA23" i="1"/>
  <c r="AA28" i="1"/>
  <c r="AA17" i="1"/>
  <c r="AA45" i="1"/>
  <c r="S58" i="1"/>
  <c r="AA58" i="1" s="1"/>
  <c r="R11" i="1"/>
  <c r="AA39" i="1"/>
  <c r="AA41" i="1"/>
  <c r="R56" i="1"/>
  <c r="AA11" i="1"/>
  <c r="S20" i="1"/>
  <c r="AA20" i="1" s="1"/>
  <c r="S31" i="1"/>
  <c r="AA31" i="1" s="1"/>
  <c r="AA61" i="1"/>
  <c r="AA35" i="1"/>
  <c r="S44" i="1"/>
  <c r="AA44" i="1" s="1"/>
  <c r="R53" i="1"/>
  <c r="R16" i="1"/>
  <c r="R28" i="1"/>
  <c r="R40" i="1"/>
  <c r="R52" i="1"/>
  <c r="R14" i="1"/>
  <c r="R26" i="1"/>
  <c r="R38" i="1"/>
  <c r="R50" i="1"/>
  <c r="S10" i="1"/>
  <c r="AA10" i="1" s="1"/>
  <c r="S22" i="1"/>
  <c r="AA22" i="1" s="1"/>
  <c r="S34" i="1"/>
  <c r="AA34" i="1" s="1"/>
  <c r="AA48" i="1"/>
  <c r="AA50" i="1"/>
  <c r="AA56" i="1"/>
  <c r="AA13" i="1"/>
  <c r="AA25" i="1"/>
  <c r="AA37" i="1"/>
  <c r="AA49" i="1"/>
  <c r="AA53" i="1"/>
  <c r="AA47" i="1"/>
  <c r="N14" i="1"/>
  <c r="N8" i="1"/>
  <c r="N12" i="1"/>
  <c r="N24" i="1"/>
  <c r="N36" i="1"/>
  <c r="N48" i="1"/>
  <c r="N60" i="1"/>
  <c r="N29" i="1"/>
  <c r="N31" i="1"/>
  <c r="N41" i="1"/>
  <c r="N53" i="1"/>
  <c r="N55" i="1"/>
  <c r="N7" i="1"/>
  <c r="N18" i="1"/>
  <c r="N20" i="1"/>
  <c r="N30" i="1"/>
  <c r="N32" i="1"/>
  <c r="N34" i="1"/>
  <c r="N42" i="1"/>
  <c r="N44" i="1"/>
  <c r="N46" i="1"/>
  <c r="N54" i="1"/>
  <c r="N56" i="1"/>
  <c r="N58" i="1"/>
  <c r="N11" i="1"/>
  <c r="N17" i="1"/>
  <c r="N19" i="1"/>
  <c r="N43" i="1"/>
  <c r="N23" i="1"/>
  <c r="N35" i="1"/>
  <c r="N47" i="1"/>
  <c r="N59" i="1"/>
  <c r="J63" i="1"/>
  <c r="N33" i="1"/>
  <c r="N6" i="1"/>
  <c r="N10" i="1"/>
  <c r="N26" i="1"/>
  <c r="N38" i="1"/>
  <c r="N50" i="1"/>
  <c r="N62" i="1"/>
  <c r="N15" i="1"/>
  <c r="N27" i="1"/>
  <c r="N39" i="1"/>
  <c r="N16" i="1"/>
  <c r="N28" i="1"/>
  <c r="N21" i="1"/>
  <c r="N37" i="1"/>
  <c r="N49" i="1"/>
  <c r="N61" i="1"/>
  <c r="N40" i="1"/>
  <c r="N51" i="1"/>
  <c r="N45" i="1"/>
  <c r="N57" i="1"/>
  <c r="N52" i="1"/>
  <c r="N13" i="1"/>
  <c r="N9" i="1"/>
  <c r="N25" i="1"/>
  <c r="AA62" i="1"/>
  <c r="AA15" i="1"/>
  <c r="AA33" i="1"/>
  <c r="S12" i="1"/>
  <c r="AA12" i="1" s="1"/>
  <c r="R12" i="1"/>
  <c r="AA26" i="1"/>
  <c r="S30" i="1"/>
  <c r="AA30" i="1" s="1"/>
  <c r="R30" i="1"/>
  <c r="AA54" i="1"/>
  <c r="AA51" i="1"/>
  <c r="AA14" i="1"/>
  <c r="N22" i="1"/>
  <c r="AA57" i="1"/>
  <c r="M63" i="1"/>
  <c r="S18" i="1"/>
  <c r="AA18" i="1" s="1"/>
  <c r="R18" i="1"/>
  <c r="S6" i="1"/>
  <c r="Q63" i="1"/>
  <c r="R6" i="1"/>
  <c r="AA9" i="1"/>
  <c r="AA27" i="1"/>
  <c r="AA38" i="1"/>
  <c r="AA42" i="1"/>
  <c r="R9" i="1"/>
  <c r="R21" i="1"/>
  <c r="R33" i="1"/>
  <c r="R45" i="1"/>
  <c r="R57" i="1"/>
  <c r="G63" i="1"/>
  <c r="R48" i="1"/>
  <c r="R60" i="1"/>
  <c r="R13" i="1"/>
  <c r="S24" i="1"/>
  <c r="AA24" i="1" s="1"/>
  <c r="R25" i="1"/>
  <c r="S36" i="1"/>
  <c r="AA36" i="1" s="1"/>
  <c r="R37" i="1"/>
  <c r="R49" i="1"/>
  <c r="R61" i="1"/>
  <c r="R62" i="1"/>
  <c r="R15" i="1"/>
  <c r="R27" i="1"/>
  <c r="R39" i="1"/>
  <c r="R51" i="1"/>
  <c r="R42" i="1"/>
  <c r="R54" i="1"/>
  <c r="S63" i="1" l="1"/>
  <c r="AA6" i="1"/>
  <c r="AA63" i="1" s="1"/>
  <c r="N63" i="1"/>
  <c r="AA64" i="1" l="1"/>
  <c r="R63" i="1" s="1"/>
  <c r="R64" i="1" s="1"/>
  <c r="O26" i="1"/>
  <c r="O31" i="1"/>
  <c r="O7" i="1"/>
  <c r="O12" i="1"/>
  <c r="O27" i="1"/>
  <c r="O17" i="1"/>
  <c r="O13" i="1"/>
  <c r="O47" i="1"/>
  <c r="O32" i="1"/>
  <c r="O38" i="1"/>
  <c r="O20" i="1"/>
  <c r="O37" i="1"/>
  <c r="O51" i="1"/>
  <c r="O61" i="1"/>
  <c r="O40" i="1"/>
  <c r="O52" i="1"/>
  <c r="O24" i="1"/>
  <c r="O14" i="1"/>
  <c r="O21" i="1"/>
  <c r="O19" i="1"/>
  <c r="O34" i="1"/>
  <c r="O45" i="1"/>
  <c r="O36" i="1"/>
  <c r="O46" i="1"/>
  <c r="O6" i="1"/>
  <c r="O59" i="1"/>
  <c r="O28" i="1"/>
  <c r="O35" i="1"/>
  <c r="O41" i="1"/>
  <c r="O8" i="1"/>
  <c r="O43" i="1"/>
  <c r="O33" i="1"/>
  <c r="O44" i="1"/>
  <c r="O29" i="1"/>
  <c r="O42" i="1"/>
  <c r="O56" i="1"/>
  <c r="O23" i="1"/>
  <c r="O62" i="1"/>
  <c r="O30" i="1"/>
  <c r="O53" i="1"/>
  <c r="O48" i="1"/>
  <c r="O50" i="1"/>
  <c r="O55" i="1"/>
  <c r="O54" i="1"/>
  <c r="O60" i="1"/>
  <c r="O11" i="1"/>
  <c r="O15" i="1"/>
  <c r="O16" i="1"/>
  <c r="O39" i="1"/>
  <c r="O18" i="1"/>
  <c r="O58" i="1"/>
  <c r="O10" i="1"/>
  <c r="O57" i="1"/>
  <c r="O25" i="1"/>
  <c r="O49" i="1"/>
  <c r="O9" i="1"/>
  <c r="O22" i="1"/>
  <c r="T46" i="1" l="1"/>
  <c r="AB46" i="1" s="1"/>
  <c r="AC46" i="1" s="1"/>
  <c r="T36" i="1"/>
  <c r="AB36" i="1" s="1"/>
  <c r="AC36" i="1" s="1"/>
  <c r="T16" i="1"/>
  <c r="AB16" i="1" s="1"/>
  <c r="AC16" i="1" s="1"/>
  <c r="T56" i="1"/>
  <c r="AB56" i="1" s="1"/>
  <c r="AC56" i="1" s="1"/>
  <c r="T37" i="1"/>
  <c r="AB37" i="1" s="1"/>
  <c r="AC37" i="1" s="1"/>
  <c r="T42" i="1"/>
  <c r="AB42" i="1" s="1"/>
  <c r="AC42" i="1" s="1"/>
  <c r="T15" i="1"/>
  <c r="AB15" i="1" s="1"/>
  <c r="AC15" i="1" s="1"/>
  <c r="T22" i="1"/>
  <c r="AB22" i="1" s="1"/>
  <c r="AC22" i="1" s="1"/>
  <c r="T34" i="1"/>
  <c r="AB34" i="1" s="1"/>
  <c r="AC34" i="1" s="1"/>
  <c r="T32" i="1"/>
  <c r="AB32" i="1" s="1"/>
  <c r="AC32" i="1" s="1"/>
  <c r="T47" i="1"/>
  <c r="AB47" i="1" s="1"/>
  <c r="AC47" i="1" s="1"/>
  <c r="T29" i="1"/>
  <c r="AB29" i="1" s="1"/>
  <c r="AC29" i="1" s="1"/>
  <c r="T33" i="1"/>
  <c r="AB33" i="1" s="1"/>
  <c r="AC33" i="1" s="1"/>
  <c r="T21" i="1"/>
  <c r="AB21" i="1" s="1"/>
  <c r="AC21" i="1" s="1"/>
  <c r="T13" i="1"/>
  <c r="AB13" i="1" s="1"/>
  <c r="AC13" i="1" s="1"/>
  <c r="T17" i="1"/>
  <c r="AB17" i="1" s="1"/>
  <c r="AC17" i="1" s="1"/>
  <c r="T60" i="1"/>
  <c r="AB60" i="1" s="1"/>
  <c r="AC60" i="1" s="1"/>
  <c r="T27" i="1"/>
  <c r="AB27" i="1" s="1"/>
  <c r="AC27" i="1" s="1"/>
  <c r="T11" i="1"/>
  <c r="AB11" i="1" s="1"/>
  <c r="AC11" i="1" s="1"/>
  <c r="T54" i="1"/>
  <c r="AB54" i="1" s="1"/>
  <c r="AC54" i="1" s="1"/>
  <c r="T49" i="1"/>
  <c r="AB49" i="1" s="1"/>
  <c r="AC49" i="1" s="1"/>
  <c r="T14" i="1"/>
  <c r="AB14" i="1" s="1"/>
  <c r="AC14" i="1" s="1"/>
  <c r="T48" i="1"/>
  <c r="AB48" i="1" s="1"/>
  <c r="AC48" i="1" s="1"/>
  <c r="T53" i="1"/>
  <c r="AB53" i="1" s="1"/>
  <c r="AC53" i="1" s="1"/>
  <c r="T35" i="1"/>
  <c r="AB35" i="1" s="1"/>
  <c r="AC35" i="1" s="1"/>
  <c r="T52" i="1"/>
  <c r="AB52" i="1" s="1"/>
  <c r="AC52" i="1" s="1"/>
  <c r="T12" i="1"/>
  <c r="AB12" i="1" s="1"/>
  <c r="AC12" i="1" s="1"/>
  <c r="T20" i="1"/>
  <c r="AB20" i="1" s="1"/>
  <c r="AC20" i="1" s="1"/>
  <c r="T44" i="1"/>
  <c r="AB44" i="1" s="1"/>
  <c r="AC44" i="1" s="1"/>
  <c r="T55" i="1"/>
  <c r="AB55" i="1" s="1"/>
  <c r="AC55" i="1" s="1"/>
  <c r="T50" i="1"/>
  <c r="AB50" i="1" s="1"/>
  <c r="AC50" i="1" s="1"/>
  <c r="T57" i="1"/>
  <c r="AB57" i="1" s="1"/>
  <c r="AC57" i="1" s="1"/>
  <c r="T10" i="1"/>
  <c r="AB10" i="1" s="1"/>
  <c r="AC10" i="1" s="1"/>
  <c r="T28" i="1"/>
  <c r="AB28" i="1" s="1"/>
  <c r="AC28" i="1" s="1"/>
  <c r="T40" i="1"/>
  <c r="AB40" i="1" s="1"/>
  <c r="AC40" i="1" s="1"/>
  <c r="T7" i="1"/>
  <c r="AB7" i="1" s="1"/>
  <c r="AC7" i="1" s="1"/>
  <c r="T45" i="1"/>
  <c r="AB45" i="1" s="1"/>
  <c r="AC45" i="1" s="1"/>
  <c r="T9" i="1"/>
  <c r="AB9" i="1" s="1"/>
  <c r="AC9" i="1" s="1"/>
  <c r="T43" i="1"/>
  <c r="AB43" i="1" s="1"/>
  <c r="AC43" i="1" s="1"/>
  <c r="T8" i="1"/>
  <c r="AB8" i="1" s="1"/>
  <c r="AC8" i="1" s="1"/>
  <c r="T41" i="1"/>
  <c r="AB41" i="1" s="1"/>
  <c r="AC41" i="1" s="1"/>
  <c r="T30" i="1"/>
  <c r="AB30" i="1" s="1"/>
  <c r="AC30" i="1" s="1"/>
  <c r="T62" i="1"/>
  <c r="AB62" i="1" s="1"/>
  <c r="AC62" i="1" s="1"/>
  <c r="T59" i="1"/>
  <c r="AB59" i="1" s="1"/>
  <c r="AC59" i="1" s="1"/>
  <c r="T61" i="1"/>
  <c r="AB61" i="1" s="1"/>
  <c r="AC61" i="1" s="1"/>
  <c r="T31" i="1"/>
  <c r="AB31" i="1" s="1"/>
  <c r="AC31" i="1" s="1"/>
  <c r="T38" i="1"/>
  <c r="AB38" i="1" s="1"/>
  <c r="AC38" i="1" s="1"/>
  <c r="T19" i="1"/>
  <c r="AB19" i="1" s="1"/>
  <c r="AC19" i="1" s="1"/>
  <c r="T25" i="1"/>
  <c r="AB25" i="1" s="1"/>
  <c r="AC25" i="1" s="1"/>
  <c r="T24" i="1"/>
  <c r="AB24" i="1" s="1"/>
  <c r="AC24" i="1" s="1"/>
  <c r="T58" i="1"/>
  <c r="AB58" i="1" s="1"/>
  <c r="AC58" i="1" s="1"/>
  <c r="T18" i="1"/>
  <c r="AB18" i="1" s="1"/>
  <c r="AC18" i="1" s="1"/>
  <c r="T39" i="1"/>
  <c r="AB39" i="1" s="1"/>
  <c r="AC39" i="1" s="1"/>
  <c r="T23" i="1"/>
  <c r="AB23" i="1" s="1"/>
  <c r="AC23" i="1" s="1"/>
  <c r="T51" i="1"/>
  <c r="AB51" i="1" s="1"/>
  <c r="AC51" i="1" s="1"/>
  <c r="T26" i="1"/>
  <c r="AB26" i="1" s="1"/>
  <c r="AC26" i="1" s="1"/>
  <c r="O63" i="1"/>
  <c r="T6" i="1"/>
  <c r="T63" i="1" l="1"/>
  <c r="AB63" i="1" s="1"/>
  <c r="AB6" i="1"/>
  <c r="AC6" i="1" s="1"/>
</calcChain>
</file>

<file path=xl/sharedStrings.xml><?xml version="1.0" encoding="utf-8"?>
<sst xmlns="http://schemas.openxmlformats.org/spreadsheetml/2006/main" count="158" uniqueCount="158">
  <si>
    <t>Redni broj</t>
  </si>
  <si>
    <t>Šifra ZU</t>
  </si>
  <si>
    <t>ZDRAVSTVENA USTANOVA</t>
  </si>
  <si>
    <t>Kategorija ZU</t>
  </si>
  <si>
    <t>Ukupna suma koeficijenata za kvartal</t>
  </si>
  <si>
    <t>DSG Učinak - udeo u ukupnim koeficijentima</t>
  </si>
  <si>
    <t>Sredstva za DSG učinak za kvartal</t>
  </si>
  <si>
    <t>I   indikator kvaliteta</t>
  </si>
  <si>
    <t>II indikator kvaliteta</t>
  </si>
  <si>
    <t>III indikator kvaliteta</t>
  </si>
  <si>
    <t>IV indikator kvaliteta</t>
  </si>
  <si>
    <t>V indikator kvaliteta</t>
  </si>
  <si>
    <t>Indikatori kvaliteta - Ukupno</t>
  </si>
  <si>
    <t>Sredstva za Indikatore kvaliteta za kvartal</t>
  </si>
  <si>
    <t>Ukupna sredstva za učinak za kvartal</t>
  </si>
  <si>
    <t xml:space="preserve">Index Učinka (Ukupna sredstva za učinak za kvartal / Varijabilni deo naknade za kvartal) </t>
  </si>
  <si>
    <t>6 = 4 * (1-%5)</t>
  </si>
  <si>
    <t>9 = 7 * (1-%8)</t>
  </si>
  <si>
    <t>12 = 10 * (1-%11)</t>
  </si>
  <si>
    <t>13 = 6 + 9 +12</t>
  </si>
  <si>
    <t>14 = 13 /(suma 13)</t>
  </si>
  <si>
    <t>16 = 15 / 4 (četvrtina)</t>
  </si>
  <si>
    <t>17 = 0,8* 16</t>
  </si>
  <si>
    <t>18 = 0,2* 16</t>
  </si>
  <si>
    <t>19 = 14 * (suma 17)</t>
  </si>
  <si>
    <t>25 = 20+ 21 + 22+ 23 +24</t>
  </si>
  <si>
    <t>26 = 0.2* 25* 18</t>
  </si>
  <si>
    <t>27 = 19+ 26</t>
  </si>
  <si>
    <t>28 = 27/ 16</t>
  </si>
  <si>
    <t>00203012</t>
  </si>
  <si>
    <t>Opšta bolnica Kikinda</t>
  </si>
  <si>
    <t>00204016</t>
  </si>
  <si>
    <t>Opšta bolnica Vršac</t>
  </si>
  <si>
    <t>00206027</t>
  </si>
  <si>
    <t>Opšta bolnica Vrbas</t>
  </si>
  <si>
    <t>00210002</t>
  </si>
  <si>
    <t>Opšta bolnica "Stefan Visoki", Smederevska Palanka</t>
  </si>
  <si>
    <t>00211014</t>
  </si>
  <si>
    <t>Opšta bolnica Petrovac na Mlavi</t>
  </si>
  <si>
    <t>00212007</t>
  </si>
  <si>
    <t>Zdravstveni centar Aranđelovac</t>
  </si>
  <si>
    <t>00213009</t>
  </si>
  <si>
    <t>Opšta bolnica Jagodina</t>
  </si>
  <si>
    <t>00213016</t>
  </si>
  <si>
    <t>Opšta bolnica Paraćin</t>
  </si>
  <si>
    <t>00214002</t>
  </si>
  <si>
    <t>Zdravstveni centar Negotin</t>
  </si>
  <si>
    <t>00214007</t>
  </si>
  <si>
    <t>Opšta bolnica Majdanpek</t>
  </si>
  <si>
    <t>00214009</t>
  </si>
  <si>
    <t>Opšta bolnica Bor</t>
  </si>
  <si>
    <t>00215002</t>
  </si>
  <si>
    <t>Zdravstveni centar Knjaževac</t>
  </si>
  <si>
    <t>00217008</t>
  </si>
  <si>
    <t>Opšta bolnica Gornji Milanovac</t>
  </si>
  <si>
    <t>00222008</t>
  </si>
  <si>
    <t>Opšta bolnica Pirot</t>
  </si>
  <si>
    <t>00224002</t>
  </si>
  <si>
    <t>Zdravstveni centar Surdulica</t>
  </si>
  <si>
    <t>00203014</t>
  </si>
  <si>
    <t>Opšta bolnica Senta</t>
  </si>
  <si>
    <t>00214003</t>
  </si>
  <si>
    <t>Zdravstveni centar Kladovo</t>
  </si>
  <si>
    <t>00201007</t>
  </si>
  <si>
    <t>Opšta bolnica Subotica</t>
  </si>
  <si>
    <t>00204018</t>
  </si>
  <si>
    <t>Opšta bolnica Pančevo</t>
  </si>
  <si>
    <t>00205008</t>
  </si>
  <si>
    <t>Opšta bolnica Sombor</t>
  </si>
  <si>
    <t>00207013</t>
  </si>
  <si>
    <t>Opšta bolnica Sremska Mitrovica</t>
  </si>
  <si>
    <t>00208009</t>
  </si>
  <si>
    <t>Opšta bolnica Šabac</t>
  </si>
  <si>
    <t>00210008</t>
  </si>
  <si>
    <t>Opšta bolnica Smederevo</t>
  </si>
  <si>
    <t>00211012</t>
  </si>
  <si>
    <t>Opšta bolnica Požarevac</t>
  </si>
  <si>
    <t>00213012</t>
  </si>
  <si>
    <t>Opšta bolnica Ćuprija</t>
  </si>
  <si>
    <t>00215003</t>
  </si>
  <si>
    <t>Zdravstveni centar Zaječar</t>
  </si>
  <si>
    <t>00216001</t>
  </si>
  <si>
    <t>Zdravstveni centar Užice</t>
  </si>
  <si>
    <t>00217012</t>
  </si>
  <si>
    <t>Opšta bolnica Čačak</t>
  </si>
  <si>
    <t>00218013</t>
  </si>
  <si>
    <t>Opšta bolnica Novi Pazar</t>
  </si>
  <si>
    <t>00218015</t>
  </si>
  <si>
    <t>Opšta bolnica Kraljevo</t>
  </si>
  <si>
    <t>00224001</t>
  </si>
  <si>
    <t>Zdravstveni centar Vranje</t>
  </si>
  <si>
    <t>00223009</t>
  </si>
  <si>
    <t>Opšta bolnica Leskovac</t>
  </si>
  <si>
    <t>00219012</t>
  </si>
  <si>
    <t>Opšta bolnica Kruševac</t>
  </si>
  <si>
    <t>00202012</t>
  </si>
  <si>
    <t>Opšta bolnica Zrenjanin</t>
  </si>
  <si>
    <t>00206020</t>
  </si>
  <si>
    <t>Univerzitetski klinički centar Vojvodine, Novi Sad</t>
  </si>
  <si>
    <t>00220019</t>
  </si>
  <si>
    <t>Univerzitetski klinički centar Niš</t>
  </si>
  <si>
    <t>00230048</t>
  </si>
  <si>
    <t>Kliničko-bolnički centar "Dr Dragiša Mišović - Dedinje"</t>
  </si>
  <si>
    <t>00230049</t>
  </si>
  <si>
    <t>Kliničko-bolnički centar "Zemun"</t>
  </si>
  <si>
    <t>00230050</t>
  </si>
  <si>
    <t>Kliničko-bolnički centar "Zvezdara"</t>
  </si>
  <si>
    <t>00230051</t>
  </si>
  <si>
    <t>Univerzitetski klinički centar Srbije</t>
  </si>
  <si>
    <t>00212010</t>
  </si>
  <si>
    <t>Univerzitetski klinički centar Kragujevac</t>
  </si>
  <si>
    <t>00230047</t>
  </si>
  <si>
    <t>Kliničko-bolnički centar "Bežanijska kosa"</t>
  </si>
  <si>
    <t>00230036</t>
  </si>
  <si>
    <t>Institut za kardiovaskularne bolesti "Dedinje"</t>
  </si>
  <si>
    <t>00206017</t>
  </si>
  <si>
    <t>Institut za kardiovaskularne bolesti Vojvodine, Sremska Kamenica</t>
  </si>
  <si>
    <t>00230039</t>
  </si>
  <si>
    <t>Institut za onkologiju i radiologiju Srbije</t>
  </si>
  <si>
    <t>00206015</t>
  </si>
  <si>
    <t>Institut za onkologiju Vojvodine, Sremska Kamenica</t>
  </si>
  <si>
    <t>00206018</t>
  </si>
  <si>
    <t>Institut za zdravstvenu zaštitu dece i omladine Vojvodine, Novi Sad</t>
  </si>
  <si>
    <t>00230044</t>
  </si>
  <si>
    <t>Univerzitetska dečja klinika</t>
  </si>
  <si>
    <t>00230037</t>
  </si>
  <si>
    <t>Institut za zdravstvenu zaštitu majke i deteta Srbije "Dr Vukan Čupić"</t>
  </si>
  <si>
    <t>00230034</t>
  </si>
  <si>
    <t>Institut za ortopediju Banjica</t>
  </si>
  <si>
    <t>00230045</t>
  </si>
  <si>
    <t>Ginekološko - akušerska klinika Narodni Front</t>
  </si>
  <si>
    <t>00206016</t>
  </si>
  <si>
    <t>Institut za plućne bolesti Vojvodine, Sremska Kamenica</t>
  </si>
  <si>
    <t>00230020</t>
  </si>
  <si>
    <t>Specijalna bolnica za cerebrovaskularne bolesti "Sveti Sava"</t>
  </si>
  <si>
    <t>00209012</t>
  </si>
  <si>
    <t>Zdravstveni centar Valjevo</t>
  </si>
  <si>
    <t>Zdravstveni centar Loznica</t>
  </si>
  <si>
    <t>00208017</t>
  </si>
  <si>
    <t>Varijabilni deo naknade - Prilog 2 Pravilnika o ugovaranju ZZ za 2024. godinu</t>
  </si>
  <si>
    <t>1/4 Varijabilnog dela za 2024. godinu (kvartal)</t>
  </si>
  <si>
    <t>80% Varijabilnog dela 2024. za kvartal + razlika za kvalitet za kvartal</t>
  </si>
  <si>
    <t>20% Varijabilnog dela 2024. za kvartal</t>
  </si>
  <si>
    <t>00221009</t>
  </si>
  <si>
    <t>Zdravstveni centar Prokuplje</t>
  </si>
  <si>
    <t>/</t>
  </si>
  <si>
    <t>00220028</t>
  </si>
  <si>
    <t>Zdravstveni centar Aleksinac</t>
  </si>
  <si>
    <t>UČINAK 3. KVARTAL 2024.GODINE</t>
  </si>
  <si>
    <t>Suma koeficijenata po ZU - jul</t>
  </si>
  <si>
    <t>% greške (DSG kontrola) - jul</t>
  </si>
  <si>
    <t>Suma koeficijenata po ZU umanjena za % greške- jul</t>
  </si>
  <si>
    <t>Suma koeficijenata po ZU - avgust</t>
  </si>
  <si>
    <t>% greška (DSG kontrola) - avgust</t>
  </si>
  <si>
    <t>Suma koeficijenata po ZU umanjena za % greške- avgust</t>
  </si>
  <si>
    <t>Suma koeficijenata po ZU - septembar</t>
  </si>
  <si>
    <t>% greška (DSG kontrola) - septembar</t>
  </si>
  <si>
    <t>Suma koeficijenata po ZU umanjena za % greške- 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</si>
</sst>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8" fillId="3" borderId="4" xfId="0" applyFont="1" applyFill="1" applyBorder="1" applyAlignment="1">
      <alignment horizontal="center"/>
    </xf>
    <xf numFmtId="3" fontId="8" fillId="3" borderId="4" xfId="0" applyNumberFormat="1" applyFont="1" applyFill="1" applyBorder="1"/>
    <xf numFmtId="164" fontId="8" fillId="3" borderId="5" xfId="0" applyNumberFormat="1" applyFont="1" applyFill="1" applyBorder="1"/>
    <xf numFmtId="10" fontId="8" fillId="3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/>
    <xf numFmtId="165" fontId="8" fillId="3" borderId="4" xfId="0" applyNumberFormat="1" applyFont="1" applyFill="1" applyBorder="1"/>
    <xf numFmtId="3" fontId="8" fillId="3" borderId="4" xfId="1" applyNumberFormat="1" applyFont="1" applyFill="1" applyBorder="1" applyAlignment="1" applyProtection="1">
      <alignment horizontal="right" wrapText="1"/>
    </xf>
    <xf numFmtId="3" fontId="8" fillId="3" borderId="4" xfId="0" applyNumberFormat="1" applyFont="1" applyFill="1" applyBorder="1" applyAlignment="1" applyProtection="1">
      <alignment horizontal="right" wrapText="1"/>
    </xf>
    <xf numFmtId="0" fontId="8" fillId="3" borderId="4" xfId="0" applyNumberFormat="1" applyFont="1" applyFill="1" applyBorder="1"/>
    <xf numFmtId="3" fontId="8" fillId="4" borderId="4" xfId="0" applyNumberFormat="1" applyFont="1" applyFill="1" applyBorder="1"/>
    <xf numFmtId="2" fontId="8" fillId="4" borderId="4" xfId="0" applyNumberFormat="1" applyFont="1" applyFill="1" applyBorder="1"/>
    <xf numFmtId="0" fontId="8" fillId="3" borderId="0" xfId="0" applyFont="1" applyFill="1"/>
    <xf numFmtId="0" fontId="8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165" fontId="0" fillId="5" borderId="6" xfId="0" applyNumberFormat="1" applyFont="1" applyFill="1" applyBorder="1"/>
    <xf numFmtId="3" fontId="0" fillId="5" borderId="5" xfId="0" applyNumberFormat="1" applyFont="1" applyFill="1" applyBorder="1"/>
    <xf numFmtId="4" fontId="8" fillId="5" borderId="6" xfId="0" applyNumberFormat="1" applyFont="1" applyFill="1" applyBorder="1"/>
    <xf numFmtId="3" fontId="0" fillId="5" borderId="8" xfId="0" applyNumberFormat="1" applyFont="1" applyFill="1" applyBorder="1"/>
    <xf numFmtId="3" fontId="0" fillId="5" borderId="6" xfId="0" applyNumberFormat="1" applyFont="1" applyFill="1" applyBorder="1"/>
    <xf numFmtId="3" fontId="0" fillId="5" borderId="9" xfId="0" applyNumberFormat="1" applyFont="1" applyFill="1" applyBorder="1"/>
    <xf numFmtId="3" fontId="2" fillId="5" borderId="10" xfId="0" applyNumberFormat="1" applyFont="1" applyFill="1" applyBorder="1"/>
    <xf numFmtId="3" fontId="0" fillId="5" borderId="6" xfId="0" applyNumberFormat="1" applyFill="1" applyBorder="1"/>
    <xf numFmtId="4" fontId="0" fillId="5" borderId="6" xfId="0" applyNumberFormat="1" applyFill="1" applyBorder="1"/>
    <xf numFmtId="3" fontId="0" fillId="5" borderId="10" xfId="0" applyNumberFormat="1" applyFont="1" applyFill="1" applyBorder="1"/>
    <xf numFmtId="3" fontId="8" fillId="4" borderId="11" xfId="0" applyNumberFormat="1" applyFont="1" applyFill="1" applyBorder="1"/>
    <xf numFmtId="3" fontId="0" fillId="4" borderId="6" xfId="0" applyNumberForma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3" fontId="0" fillId="3" borderId="0" xfId="0" applyNumberFormat="1" applyFill="1"/>
    <xf numFmtId="4" fontId="8" fillId="3" borderId="0" xfId="0" applyNumberFormat="1" applyFont="1" applyFill="1" applyBorder="1"/>
    <xf numFmtId="3" fontId="1" fillId="5" borderId="10" xfId="0" applyNumberFormat="1" applyFont="1" applyFill="1" applyBorder="1"/>
    <xf numFmtId="3" fontId="11" fillId="6" borderId="10" xfId="0" applyNumberFormat="1" applyFont="1" applyFill="1" applyBorder="1"/>
    <xf numFmtId="3" fontId="8" fillId="3" borderId="12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/>
    <xf numFmtId="0" fontId="12" fillId="0" borderId="0" xfId="0" applyFont="1"/>
    <xf numFmtId="0" fontId="0" fillId="0" borderId="0" xfId="0" applyBorder="1"/>
    <xf numFmtId="10" fontId="8" fillId="3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/>
    <xf numFmtId="3" fontId="8" fillId="3" borderId="0" xfId="1" applyNumberFormat="1" applyFont="1" applyFill="1" applyBorder="1" applyAlignment="1" applyProtection="1">
      <alignment horizontal="right" wrapText="1"/>
    </xf>
    <xf numFmtId="0" fontId="0" fillId="0" borderId="0" xfId="0" applyFont="1" applyBorder="1" applyAlignment="1"/>
    <xf numFmtId="49" fontId="8" fillId="3" borderId="4" xfId="0" applyNumberFormat="1" applyFont="1" applyFill="1" applyBorder="1" applyAlignment="1">
      <alignment wrapText="1"/>
    </xf>
    <xf numFmtId="49" fontId="8" fillId="3" borderId="6" xfId="0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8" fillId="3" borderId="6" xfId="0" applyFont="1" applyFill="1" applyBorder="1" applyAlignment="1">
      <alignment wrapText="1"/>
    </xf>
    <xf numFmtId="49" fontId="10" fillId="0" borderId="7" xfId="1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1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7"/>
  <sheetViews>
    <sheetView tabSelected="1" topLeftCell="O1" zoomScaleNormal="100" workbookViewId="0">
      <selection activeCell="S72" sqref="S72"/>
    </sheetView>
  </sheetViews>
  <sheetFormatPr defaultColWidth="9.140625" defaultRowHeight="15" x14ac:dyDescent="0.25"/>
  <cols>
    <col min="1" max="1" width="6.5703125" style="45" customWidth="1"/>
    <col min="2" max="2" width="12.140625" customWidth="1"/>
    <col min="3" max="3" width="27.28515625" customWidth="1"/>
    <col min="4" max="4" width="10.42578125" customWidth="1"/>
    <col min="5" max="5" width="12.5703125" customWidth="1"/>
    <col min="6" max="6" width="11.28515625" customWidth="1"/>
    <col min="7" max="7" width="13.5703125" customWidth="1"/>
    <col min="8" max="8" width="12.5703125" customWidth="1"/>
    <col min="9" max="9" width="11.28515625" customWidth="1"/>
    <col min="10" max="10" width="13.5703125" customWidth="1"/>
    <col min="11" max="11" width="12.5703125" customWidth="1"/>
    <col min="12" max="12" width="12.140625" customWidth="1"/>
    <col min="13" max="13" width="13.5703125" customWidth="1"/>
    <col min="14" max="14" width="13.42578125" customWidth="1"/>
    <col min="15" max="15" width="15.7109375" customWidth="1"/>
    <col min="16" max="16" width="14.85546875" customWidth="1"/>
    <col min="17" max="17" width="23.140625" customWidth="1"/>
    <col min="18" max="18" width="15.7109375" customWidth="1"/>
    <col min="19" max="19" width="12.7109375" customWidth="1"/>
    <col min="20" max="20" width="13.85546875" customWidth="1"/>
    <col min="21" max="25" width="7.85546875" customWidth="1"/>
    <col min="26" max="26" width="13.85546875" customWidth="1"/>
    <col min="27" max="28" width="13.28515625" customWidth="1"/>
    <col min="29" max="29" width="16.42578125" customWidth="1"/>
  </cols>
  <sheetData>
    <row r="2" spans="1:29" x14ac:dyDescent="0.25">
      <c r="A2" s="63" t="s">
        <v>148</v>
      </c>
      <c r="B2" s="63"/>
      <c r="C2" s="63"/>
    </row>
    <row r="3" spans="1:29" ht="6" customHeight="1" x14ac:dyDescent="0.3">
      <c r="A3" s="1"/>
      <c r="B3" s="2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9" ht="129.75" customHeight="1" x14ac:dyDescent="0.25">
      <c r="A4" s="4" t="s">
        <v>0</v>
      </c>
      <c r="B4" s="4" t="s">
        <v>1</v>
      </c>
      <c r="C4" s="5" t="s">
        <v>2</v>
      </c>
      <c r="D4" s="4" t="s">
        <v>3</v>
      </c>
      <c r="E4" s="4" t="s">
        <v>149</v>
      </c>
      <c r="F4" s="4" t="s">
        <v>150</v>
      </c>
      <c r="G4" s="4" t="s">
        <v>151</v>
      </c>
      <c r="H4" s="4" t="s">
        <v>152</v>
      </c>
      <c r="I4" s="4" t="s">
        <v>153</v>
      </c>
      <c r="J4" s="4" t="s">
        <v>154</v>
      </c>
      <c r="K4" s="4" t="s">
        <v>155</v>
      </c>
      <c r="L4" s="4" t="s">
        <v>156</v>
      </c>
      <c r="M4" s="4" t="s">
        <v>157</v>
      </c>
      <c r="N4" s="4" t="s">
        <v>4</v>
      </c>
      <c r="O4" s="4" t="s">
        <v>5</v>
      </c>
      <c r="P4" s="4" t="s">
        <v>139</v>
      </c>
      <c r="Q4" s="4" t="s">
        <v>140</v>
      </c>
      <c r="R4" s="4" t="s">
        <v>141</v>
      </c>
      <c r="S4" s="4" t="s">
        <v>142</v>
      </c>
      <c r="T4" s="4" t="s">
        <v>6</v>
      </c>
      <c r="U4" s="6" t="s">
        <v>7</v>
      </c>
      <c r="V4" s="6" t="s">
        <v>8</v>
      </c>
      <c r="W4" s="6" t="s">
        <v>9</v>
      </c>
      <c r="X4" s="6" t="s">
        <v>10</v>
      </c>
      <c r="Y4" s="6" t="s">
        <v>11</v>
      </c>
      <c r="Z4" s="4" t="s">
        <v>12</v>
      </c>
      <c r="AA4" s="4" t="s">
        <v>13</v>
      </c>
      <c r="AB4" s="4" t="s">
        <v>14</v>
      </c>
      <c r="AC4" s="4" t="s">
        <v>15</v>
      </c>
    </row>
    <row r="5" spans="1:29" s="10" customFormat="1" ht="24.75" customHeight="1" x14ac:dyDescent="0.25">
      <c r="A5" s="7"/>
      <c r="B5" s="7">
        <v>1</v>
      </c>
      <c r="C5" s="8">
        <v>2</v>
      </c>
      <c r="D5" s="7">
        <v>3</v>
      </c>
      <c r="E5" s="7">
        <v>4</v>
      </c>
      <c r="F5" s="7">
        <v>5</v>
      </c>
      <c r="G5" s="7" t="s">
        <v>16</v>
      </c>
      <c r="H5" s="7">
        <v>7</v>
      </c>
      <c r="I5" s="7">
        <v>8</v>
      </c>
      <c r="J5" s="7" t="s">
        <v>17</v>
      </c>
      <c r="K5" s="7">
        <v>10</v>
      </c>
      <c r="L5" s="7">
        <v>11</v>
      </c>
      <c r="M5" s="7" t="s">
        <v>18</v>
      </c>
      <c r="N5" s="7" t="s">
        <v>19</v>
      </c>
      <c r="O5" s="7" t="s">
        <v>20</v>
      </c>
      <c r="P5" s="7">
        <v>15</v>
      </c>
      <c r="Q5" s="9" t="s">
        <v>21</v>
      </c>
      <c r="R5" s="7" t="s">
        <v>22</v>
      </c>
      <c r="S5" s="7" t="s">
        <v>23</v>
      </c>
      <c r="T5" s="7" t="s">
        <v>24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 t="s">
        <v>25</v>
      </c>
      <c r="AA5" s="7" t="s">
        <v>26</v>
      </c>
      <c r="AB5" s="7" t="s">
        <v>27</v>
      </c>
      <c r="AC5" s="7" t="s">
        <v>28</v>
      </c>
    </row>
    <row r="6" spans="1:29" s="22" customFormat="1" x14ac:dyDescent="0.25">
      <c r="A6" s="11">
        <v>1</v>
      </c>
      <c r="B6" s="62" t="s">
        <v>29</v>
      </c>
      <c r="C6" s="54" t="s">
        <v>30</v>
      </c>
      <c r="D6" s="12">
        <v>1</v>
      </c>
      <c r="E6" s="13">
        <v>897.34</v>
      </c>
      <c r="F6" s="14">
        <v>3.8399999999999997E-2</v>
      </c>
      <c r="G6" s="15">
        <f t="shared" ref="G6:G37" si="0">E6*(1-F6)</f>
        <v>862.88214400000004</v>
      </c>
      <c r="H6" s="15">
        <v>974</v>
      </c>
      <c r="I6" s="14">
        <v>1.7000000000000001E-2</v>
      </c>
      <c r="J6" s="15">
        <f t="shared" ref="J6:J62" si="1">H6*(1-I6)</f>
        <v>957.44200000000001</v>
      </c>
      <c r="K6" s="15">
        <v>810.84</v>
      </c>
      <c r="L6" s="14">
        <v>1.47E-2</v>
      </c>
      <c r="M6" s="15">
        <f>K6*(1-L6)</f>
        <v>798.92065200000002</v>
      </c>
      <c r="N6" s="15">
        <f t="shared" ref="N6:N62" si="2">G6+J6+M6</f>
        <v>2619.244796</v>
      </c>
      <c r="O6" s="16">
        <f>N6/$N$63</f>
        <v>5.446331440109994E-3</v>
      </c>
      <c r="P6" s="17">
        <v>72211</v>
      </c>
      <c r="Q6" s="17">
        <f>P6/4</f>
        <v>18052.75</v>
      </c>
      <c r="R6" s="18">
        <f>Q6*0.8</f>
        <v>14442.2</v>
      </c>
      <c r="S6" s="18">
        <f t="shared" ref="S6:S62" si="3">Q6*0.2</f>
        <v>3610.55</v>
      </c>
      <c r="T6" s="12">
        <f>O6*$R$63</f>
        <v>13097.712908791136</v>
      </c>
      <c r="U6" s="19">
        <v>0</v>
      </c>
      <c r="V6" s="19">
        <v>1</v>
      </c>
      <c r="W6" s="19">
        <v>1</v>
      </c>
      <c r="X6" s="19">
        <v>1</v>
      </c>
      <c r="Y6" s="19">
        <v>0</v>
      </c>
      <c r="Z6" s="19">
        <f>SUM(U6:Y6)</f>
        <v>3</v>
      </c>
      <c r="AA6" s="12">
        <f>0.2*Z6*S6</f>
        <v>2166.3300000000004</v>
      </c>
      <c r="AB6" s="20">
        <f t="shared" ref="AB6:AB63" si="4">T6+AA6</f>
        <v>15264.042908791136</v>
      </c>
      <c r="AC6" s="21">
        <f t="shared" ref="AC6:AC62" si="5">AB6/Q6</f>
        <v>0.84552452722112348</v>
      </c>
    </row>
    <row r="7" spans="1:29" s="22" customFormat="1" x14ac:dyDescent="0.25">
      <c r="A7" s="23">
        <v>2</v>
      </c>
      <c r="B7" s="61" t="s">
        <v>31</v>
      </c>
      <c r="C7" s="55" t="s">
        <v>32</v>
      </c>
      <c r="D7" s="12">
        <v>1</v>
      </c>
      <c r="E7" s="13">
        <v>1093.0599999999961</v>
      </c>
      <c r="F7" s="14">
        <v>5.2299999999999999E-2</v>
      </c>
      <c r="G7" s="15">
        <f t="shared" si="0"/>
        <v>1035.8929619999963</v>
      </c>
      <c r="H7" s="15">
        <v>848.19</v>
      </c>
      <c r="I7" s="14">
        <v>5.16E-2</v>
      </c>
      <c r="J7" s="15">
        <f t="shared" si="1"/>
        <v>804.42339600000003</v>
      </c>
      <c r="K7" s="15">
        <v>930.40000000000009</v>
      </c>
      <c r="L7" s="14">
        <v>3.9699999999999999E-2</v>
      </c>
      <c r="M7" s="15">
        <f t="shared" ref="M7:M62" si="6">K7*(1-L7)</f>
        <v>893.46312000000012</v>
      </c>
      <c r="N7" s="15">
        <f t="shared" si="2"/>
        <v>2733.7794779999967</v>
      </c>
      <c r="O7" s="16">
        <f t="shared" ref="O7:O62" si="7">N7/$N$63</f>
        <v>5.6844893398649982E-3</v>
      </c>
      <c r="P7" s="17">
        <v>72542</v>
      </c>
      <c r="Q7" s="17">
        <f t="shared" ref="Q7:Q62" si="8">P7/4</f>
        <v>18135.5</v>
      </c>
      <c r="R7" s="18">
        <f t="shared" ref="R7:R62" si="9">Q7*0.8</f>
        <v>14508.400000000001</v>
      </c>
      <c r="S7" s="18">
        <f t="shared" si="3"/>
        <v>3627.1000000000004</v>
      </c>
      <c r="T7" s="12">
        <f t="shared" ref="T7:T62" si="10">O7*$R$63</f>
        <v>13670.451426865737</v>
      </c>
      <c r="U7" s="19">
        <v>0</v>
      </c>
      <c r="V7" s="19">
        <v>1</v>
      </c>
      <c r="W7" s="19">
        <v>1</v>
      </c>
      <c r="X7" s="19">
        <v>1</v>
      </c>
      <c r="Y7" s="19">
        <v>1</v>
      </c>
      <c r="Z7" s="19">
        <f t="shared" ref="Z7:Z62" si="11">SUM(U7:Y7)</f>
        <v>4</v>
      </c>
      <c r="AA7" s="12">
        <f t="shared" ref="AA7:AA62" si="12">0.2*Z7*S7</f>
        <v>2901.6800000000003</v>
      </c>
      <c r="AB7" s="20">
        <f t="shared" si="4"/>
        <v>16572.131426865737</v>
      </c>
      <c r="AC7" s="21">
        <f t="shared" si="5"/>
        <v>0.91379512154976361</v>
      </c>
    </row>
    <row r="8" spans="1:29" s="22" customFormat="1" x14ac:dyDescent="0.25">
      <c r="A8" s="23">
        <v>3</v>
      </c>
      <c r="B8" s="61" t="s">
        <v>33</v>
      </c>
      <c r="C8" s="55" t="s">
        <v>34</v>
      </c>
      <c r="D8" s="12">
        <v>1</v>
      </c>
      <c r="E8" s="13">
        <v>1083.4699999999998</v>
      </c>
      <c r="F8" s="14">
        <v>1.9300000000000001E-2</v>
      </c>
      <c r="G8" s="15">
        <f t="shared" si="0"/>
        <v>1062.5590289999998</v>
      </c>
      <c r="H8" s="15">
        <v>1088.7300000000005</v>
      </c>
      <c r="I8" s="14">
        <v>1.3299999999999999E-2</v>
      </c>
      <c r="J8" s="15">
        <f t="shared" si="1"/>
        <v>1074.2498910000004</v>
      </c>
      <c r="K8" s="15">
        <v>1070.4399999999998</v>
      </c>
      <c r="L8" s="14">
        <v>1.9800000000000002E-2</v>
      </c>
      <c r="M8" s="15">
        <f t="shared" si="6"/>
        <v>1049.2452879999998</v>
      </c>
      <c r="N8" s="15">
        <f t="shared" si="2"/>
        <v>3186.0542080000005</v>
      </c>
      <c r="O8" s="16">
        <f t="shared" si="7"/>
        <v>6.6249276239566685E-3</v>
      </c>
      <c r="P8" s="17">
        <v>88989</v>
      </c>
      <c r="Q8" s="17">
        <f t="shared" si="8"/>
        <v>22247.25</v>
      </c>
      <c r="R8" s="18">
        <f t="shared" si="9"/>
        <v>17797.8</v>
      </c>
      <c r="S8" s="18">
        <f t="shared" si="3"/>
        <v>4449.45</v>
      </c>
      <c r="T8" s="12">
        <f t="shared" si="10"/>
        <v>15932.082175731819</v>
      </c>
      <c r="U8" s="19">
        <v>0</v>
      </c>
      <c r="V8" s="19">
        <v>1</v>
      </c>
      <c r="W8" s="19">
        <v>0</v>
      </c>
      <c r="X8" s="19">
        <v>0</v>
      </c>
      <c r="Y8" s="19">
        <v>0</v>
      </c>
      <c r="Z8" s="19">
        <f t="shared" si="11"/>
        <v>1</v>
      </c>
      <c r="AA8" s="12">
        <f t="shared" si="12"/>
        <v>889.89</v>
      </c>
      <c r="AB8" s="20">
        <f t="shared" si="4"/>
        <v>16821.972175731818</v>
      </c>
      <c r="AC8" s="21">
        <f t="shared" si="5"/>
        <v>0.7561371484444962</v>
      </c>
    </row>
    <row r="9" spans="1:29" s="22" customFormat="1" ht="30" customHeight="1" x14ac:dyDescent="0.25">
      <c r="A9" s="23">
        <v>4</v>
      </c>
      <c r="B9" s="61" t="s">
        <v>35</v>
      </c>
      <c r="C9" s="55" t="s">
        <v>36</v>
      </c>
      <c r="D9" s="12">
        <v>1</v>
      </c>
      <c r="E9" s="13">
        <v>995.68999999999994</v>
      </c>
      <c r="F9" s="14">
        <v>9.1499999999999998E-2</v>
      </c>
      <c r="G9" s="15">
        <f t="shared" si="0"/>
        <v>904.58436499999993</v>
      </c>
      <c r="H9" s="15">
        <v>838.43</v>
      </c>
      <c r="I9" s="14">
        <v>4.0500000000000001E-2</v>
      </c>
      <c r="J9" s="15">
        <f t="shared" si="1"/>
        <v>804.47358499999996</v>
      </c>
      <c r="K9" s="15">
        <v>875.36</v>
      </c>
      <c r="L9" s="14">
        <v>1.2800000000000001E-2</v>
      </c>
      <c r="M9" s="15">
        <f t="shared" si="6"/>
        <v>864.15539200000001</v>
      </c>
      <c r="N9" s="15">
        <f t="shared" si="2"/>
        <v>2573.213342</v>
      </c>
      <c r="O9" s="16">
        <f t="shared" si="7"/>
        <v>5.3506158523432303E-3</v>
      </c>
      <c r="P9" s="17">
        <v>80984</v>
      </c>
      <c r="Q9" s="17">
        <f t="shared" si="8"/>
        <v>20246</v>
      </c>
      <c r="R9" s="18">
        <f t="shared" si="9"/>
        <v>16196.800000000001</v>
      </c>
      <c r="S9" s="18">
        <f t="shared" si="3"/>
        <v>4049.2000000000003</v>
      </c>
      <c r="T9" s="12">
        <f t="shared" si="10"/>
        <v>12867.52947187567</v>
      </c>
      <c r="U9" s="19">
        <v>1</v>
      </c>
      <c r="V9" s="19">
        <v>0</v>
      </c>
      <c r="W9" s="19">
        <v>1</v>
      </c>
      <c r="X9" s="19">
        <v>0</v>
      </c>
      <c r="Y9" s="19">
        <v>1</v>
      </c>
      <c r="Z9" s="19">
        <f t="shared" si="11"/>
        <v>3</v>
      </c>
      <c r="AA9" s="12">
        <f t="shared" si="12"/>
        <v>2429.5200000000004</v>
      </c>
      <c r="AB9" s="20">
        <f t="shared" si="4"/>
        <v>15297.049471875671</v>
      </c>
      <c r="AC9" s="21">
        <f t="shared" si="5"/>
        <v>0.75555909670432042</v>
      </c>
    </row>
    <row r="10" spans="1:29" s="22" customFormat="1" ht="30" x14ac:dyDescent="0.25">
      <c r="A10" s="23">
        <v>5</v>
      </c>
      <c r="B10" s="61" t="s">
        <v>37</v>
      </c>
      <c r="C10" s="55" t="s">
        <v>38</v>
      </c>
      <c r="D10" s="12">
        <v>1</v>
      </c>
      <c r="E10" s="13">
        <v>273.86999999999983</v>
      </c>
      <c r="F10" s="14">
        <v>0.1105</v>
      </c>
      <c r="G10" s="15">
        <f t="shared" si="0"/>
        <v>243.60736499999985</v>
      </c>
      <c r="H10" s="15">
        <v>327.82</v>
      </c>
      <c r="I10" s="14">
        <v>3.5000000000000003E-2</v>
      </c>
      <c r="J10" s="15">
        <f t="shared" si="1"/>
        <v>316.34629999999999</v>
      </c>
      <c r="K10" s="15">
        <v>260.48</v>
      </c>
      <c r="L10" s="14">
        <v>0.15620000000000001</v>
      </c>
      <c r="M10" s="15">
        <f t="shared" si="6"/>
        <v>219.793024</v>
      </c>
      <c r="N10" s="15">
        <f t="shared" si="2"/>
        <v>779.74668899999983</v>
      </c>
      <c r="O10" s="16">
        <f t="shared" si="7"/>
        <v>1.6213676988526768E-3</v>
      </c>
      <c r="P10" s="17">
        <v>36487</v>
      </c>
      <c r="Q10" s="17">
        <f t="shared" si="8"/>
        <v>9121.75</v>
      </c>
      <c r="R10" s="18">
        <f t="shared" si="9"/>
        <v>7297.4000000000005</v>
      </c>
      <c r="S10" s="18">
        <f t="shared" si="3"/>
        <v>1824.3500000000001</v>
      </c>
      <c r="T10" s="12">
        <f t="shared" si="10"/>
        <v>3899.1766976874983</v>
      </c>
      <c r="U10" s="19">
        <v>0</v>
      </c>
      <c r="V10" s="19">
        <v>1</v>
      </c>
      <c r="W10" s="19">
        <v>1</v>
      </c>
      <c r="X10" s="19">
        <v>1</v>
      </c>
      <c r="Y10" s="19">
        <v>1</v>
      </c>
      <c r="Z10" s="19">
        <f t="shared" si="11"/>
        <v>4</v>
      </c>
      <c r="AA10" s="12">
        <f t="shared" si="12"/>
        <v>1459.4800000000002</v>
      </c>
      <c r="AB10" s="20">
        <f t="shared" si="4"/>
        <v>5358.6566976874983</v>
      </c>
      <c r="AC10" s="21">
        <f t="shared" si="5"/>
        <v>0.5874592811343764</v>
      </c>
    </row>
    <row r="11" spans="1:29" s="22" customFormat="1" ht="30" x14ac:dyDescent="0.25">
      <c r="A11" s="23">
        <v>6</v>
      </c>
      <c r="B11" s="61" t="s">
        <v>39</v>
      </c>
      <c r="C11" s="55" t="s">
        <v>40</v>
      </c>
      <c r="D11" s="12">
        <v>1</v>
      </c>
      <c r="E11" s="13">
        <v>739.51</v>
      </c>
      <c r="F11" s="14">
        <v>2.92E-2</v>
      </c>
      <c r="G11" s="15">
        <f t="shared" si="0"/>
        <v>717.91630799999996</v>
      </c>
      <c r="H11" s="15">
        <v>709.87</v>
      </c>
      <c r="I11" s="14">
        <v>7.8700000000000006E-2</v>
      </c>
      <c r="J11" s="15">
        <f t="shared" si="1"/>
        <v>654.00323100000003</v>
      </c>
      <c r="K11" s="15">
        <v>671.34</v>
      </c>
      <c r="L11" s="14">
        <v>5.2200000000000003E-2</v>
      </c>
      <c r="M11" s="15">
        <f t="shared" si="6"/>
        <v>636.29605200000003</v>
      </c>
      <c r="N11" s="15">
        <f t="shared" si="2"/>
        <v>2008.2155910000001</v>
      </c>
      <c r="O11" s="16">
        <f t="shared" si="7"/>
        <v>4.1757867490986415E-3</v>
      </c>
      <c r="P11" s="17">
        <v>51421</v>
      </c>
      <c r="Q11" s="17">
        <f t="shared" si="8"/>
        <v>12855.25</v>
      </c>
      <c r="R11" s="18">
        <f t="shared" si="9"/>
        <v>10284.200000000001</v>
      </c>
      <c r="S11" s="18">
        <f t="shared" si="3"/>
        <v>2571.0500000000002</v>
      </c>
      <c r="T11" s="12">
        <f t="shared" si="10"/>
        <v>10042.219539786889</v>
      </c>
      <c r="U11" s="19">
        <v>1</v>
      </c>
      <c r="V11" s="19">
        <v>1</v>
      </c>
      <c r="W11" s="19">
        <v>0</v>
      </c>
      <c r="X11" s="19">
        <v>1</v>
      </c>
      <c r="Y11" s="19">
        <v>0</v>
      </c>
      <c r="Z11" s="19">
        <f t="shared" si="11"/>
        <v>3</v>
      </c>
      <c r="AA11" s="12">
        <f t="shared" si="12"/>
        <v>1542.6300000000003</v>
      </c>
      <c r="AB11" s="20">
        <f t="shared" si="4"/>
        <v>11584.84953978689</v>
      </c>
      <c r="AC11" s="21">
        <f t="shared" si="5"/>
        <v>0.90117652630535305</v>
      </c>
    </row>
    <row r="12" spans="1:29" s="22" customFormat="1" x14ac:dyDescent="0.25">
      <c r="A12" s="23">
        <v>7</v>
      </c>
      <c r="B12" s="61" t="s">
        <v>41</v>
      </c>
      <c r="C12" s="55" t="s">
        <v>42</v>
      </c>
      <c r="D12" s="12">
        <v>1</v>
      </c>
      <c r="E12" s="13">
        <v>1001.0299999999974</v>
      </c>
      <c r="F12" s="14">
        <v>0.04</v>
      </c>
      <c r="G12" s="15">
        <f t="shared" si="0"/>
        <v>960.98879999999747</v>
      </c>
      <c r="H12" s="15">
        <v>1229.4900000000007</v>
      </c>
      <c r="I12" s="14">
        <v>5.0999999999999997E-2</v>
      </c>
      <c r="J12" s="15">
        <f t="shared" si="1"/>
        <v>1166.7860100000005</v>
      </c>
      <c r="K12" s="15">
        <v>913.58</v>
      </c>
      <c r="L12" s="14">
        <v>7.2999999999999995E-2</v>
      </c>
      <c r="M12" s="15">
        <f t="shared" si="6"/>
        <v>846.88866000000007</v>
      </c>
      <c r="N12" s="15">
        <f t="shared" si="2"/>
        <v>2974.6634699999981</v>
      </c>
      <c r="O12" s="16">
        <f t="shared" si="7"/>
        <v>6.1853719076388619E-3</v>
      </c>
      <c r="P12" s="17">
        <v>95648</v>
      </c>
      <c r="Q12" s="17">
        <f t="shared" si="8"/>
        <v>23912</v>
      </c>
      <c r="R12" s="18">
        <f t="shared" si="9"/>
        <v>19129.600000000002</v>
      </c>
      <c r="S12" s="18">
        <f t="shared" si="3"/>
        <v>4782.4000000000005</v>
      </c>
      <c r="T12" s="12">
        <f t="shared" si="10"/>
        <v>14875.008319126353</v>
      </c>
      <c r="U12" s="19">
        <v>1</v>
      </c>
      <c r="V12" s="19">
        <v>0</v>
      </c>
      <c r="W12" s="19">
        <v>1</v>
      </c>
      <c r="X12" s="19">
        <v>0</v>
      </c>
      <c r="Y12" s="19">
        <v>1</v>
      </c>
      <c r="Z12" s="19">
        <f t="shared" si="11"/>
        <v>3</v>
      </c>
      <c r="AA12" s="12">
        <f t="shared" si="12"/>
        <v>2869.440000000001</v>
      </c>
      <c r="AB12" s="20">
        <f t="shared" si="4"/>
        <v>17744.448319126353</v>
      </c>
      <c r="AC12" s="21">
        <f t="shared" si="5"/>
        <v>0.74207294743753571</v>
      </c>
    </row>
    <row r="13" spans="1:29" s="22" customFormat="1" x14ac:dyDescent="0.25">
      <c r="A13" s="23">
        <v>8</v>
      </c>
      <c r="B13" s="61" t="s">
        <v>43</v>
      </c>
      <c r="C13" s="55" t="s">
        <v>44</v>
      </c>
      <c r="D13" s="12">
        <v>1</v>
      </c>
      <c r="E13" s="13">
        <v>626.86</v>
      </c>
      <c r="F13" s="14">
        <v>4.1599999999999998E-2</v>
      </c>
      <c r="G13" s="15">
        <f t="shared" si="0"/>
        <v>600.78262400000006</v>
      </c>
      <c r="H13" s="15">
        <v>651.53</v>
      </c>
      <c r="I13" s="14">
        <v>5.79E-2</v>
      </c>
      <c r="J13" s="15">
        <f t="shared" si="1"/>
        <v>613.80641300000002</v>
      </c>
      <c r="K13" s="15">
        <v>658.47</v>
      </c>
      <c r="L13" s="14">
        <v>8.5900000000000004E-2</v>
      </c>
      <c r="M13" s="15">
        <f t="shared" si="6"/>
        <v>601.90742699999998</v>
      </c>
      <c r="N13" s="15">
        <f t="shared" si="2"/>
        <v>1816.4964640000003</v>
      </c>
      <c r="O13" s="16">
        <f t="shared" si="7"/>
        <v>3.7771352329650037E-3</v>
      </c>
      <c r="P13" s="17">
        <v>48067</v>
      </c>
      <c r="Q13" s="17">
        <f t="shared" si="8"/>
        <v>12016.75</v>
      </c>
      <c r="R13" s="18">
        <f t="shared" si="9"/>
        <v>9613.4</v>
      </c>
      <c r="S13" s="18">
        <f t="shared" si="3"/>
        <v>2403.35</v>
      </c>
      <c r="T13" s="12">
        <f t="shared" si="10"/>
        <v>9083.5149206520582</v>
      </c>
      <c r="U13" s="19">
        <v>0</v>
      </c>
      <c r="V13" s="19">
        <v>0</v>
      </c>
      <c r="W13" s="19">
        <v>1</v>
      </c>
      <c r="X13" s="19">
        <v>0</v>
      </c>
      <c r="Y13" s="19">
        <v>0</v>
      </c>
      <c r="Z13" s="19">
        <f t="shared" si="11"/>
        <v>1</v>
      </c>
      <c r="AA13" s="12">
        <f t="shared" si="12"/>
        <v>480.67</v>
      </c>
      <c r="AB13" s="20">
        <f t="shared" si="4"/>
        <v>9564.1849206520583</v>
      </c>
      <c r="AC13" s="21">
        <f t="shared" si="5"/>
        <v>0.79590446007881155</v>
      </c>
    </row>
    <row r="14" spans="1:29" s="22" customFormat="1" x14ac:dyDescent="0.25">
      <c r="A14" s="23">
        <v>9</v>
      </c>
      <c r="B14" s="61" t="s">
        <v>45</v>
      </c>
      <c r="C14" s="55" t="s">
        <v>46</v>
      </c>
      <c r="D14" s="12">
        <v>1</v>
      </c>
      <c r="E14" s="13">
        <v>524.73</v>
      </c>
      <c r="F14" s="14">
        <v>8.0799999999999997E-2</v>
      </c>
      <c r="G14" s="15">
        <f t="shared" si="0"/>
        <v>482.331816</v>
      </c>
      <c r="H14" s="15">
        <v>543.7600000000001</v>
      </c>
      <c r="I14" s="14">
        <v>8.3299999999999999E-2</v>
      </c>
      <c r="J14" s="15">
        <f t="shared" si="1"/>
        <v>498.46479200000005</v>
      </c>
      <c r="K14" s="15">
        <v>602.00999999999965</v>
      </c>
      <c r="L14" s="14">
        <v>9.2100000000000001E-2</v>
      </c>
      <c r="M14" s="15">
        <f t="shared" si="6"/>
        <v>546.56487899999968</v>
      </c>
      <c r="N14" s="15">
        <f t="shared" si="2"/>
        <v>1527.3614869999997</v>
      </c>
      <c r="O14" s="16">
        <f t="shared" si="7"/>
        <v>3.1759218915944545E-3</v>
      </c>
      <c r="P14" s="17">
        <v>48640</v>
      </c>
      <c r="Q14" s="17">
        <f t="shared" si="8"/>
        <v>12160</v>
      </c>
      <c r="R14" s="18">
        <f t="shared" si="9"/>
        <v>9728</v>
      </c>
      <c r="S14" s="18">
        <f t="shared" si="3"/>
        <v>2432</v>
      </c>
      <c r="T14" s="12">
        <f t="shared" si="10"/>
        <v>7637.6756747674081</v>
      </c>
      <c r="U14" s="19">
        <v>1</v>
      </c>
      <c r="V14" s="19">
        <v>1</v>
      </c>
      <c r="W14" s="19">
        <v>0</v>
      </c>
      <c r="X14" s="19">
        <v>0</v>
      </c>
      <c r="Y14" s="19">
        <v>0</v>
      </c>
      <c r="Z14" s="19">
        <f t="shared" si="11"/>
        <v>2</v>
      </c>
      <c r="AA14" s="12">
        <f t="shared" si="12"/>
        <v>972.80000000000007</v>
      </c>
      <c r="AB14" s="20">
        <f t="shared" si="4"/>
        <v>8610.4756747674073</v>
      </c>
      <c r="AC14" s="21">
        <f t="shared" si="5"/>
        <v>0.70809832851705656</v>
      </c>
    </row>
    <row r="15" spans="1:29" s="22" customFormat="1" x14ac:dyDescent="0.25">
      <c r="A15" s="23">
        <v>10</v>
      </c>
      <c r="B15" s="61" t="s">
        <v>47</v>
      </c>
      <c r="C15" s="55" t="s">
        <v>48</v>
      </c>
      <c r="D15" s="12">
        <v>1</v>
      </c>
      <c r="E15" s="13">
        <v>126.92</v>
      </c>
      <c r="F15" s="14">
        <v>0.1976</v>
      </c>
      <c r="G15" s="15">
        <f t="shared" si="0"/>
        <v>101.840608</v>
      </c>
      <c r="H15" s="15">
        <v>116.89000000000003</v>
      </c>
      <c r="I15" s="14">
        <v>0.15179999999999999</v>
      </c>
      <c r="J15" s="15">
        <f t="shared" si="1"/>
        <v>99.146098000000038</v>
      </c>
      <c r="K15" s="15">
        <v>73.619999999999976</v>
      </c>
      <c r="L15" s="14">
        <v>8.8400000000000006E-2</v>
      </c>
      <c r="M15" s="15">
        <f t="shared" si="6"/>
        <v>67.111991999999972</v>
      </c>
      <c r="N15" s="15">
        <f t="shared" si="2"/>
        <v>268.09869800000001</v>
      </c>
      <c r="O15" s="16">
        <f t="shared" si="7"/>
        <v>5.5747151629349063E-4</v>
      </c>
      <c r="P15" s="17">
        <v>15921</v>
      </c>
      <c r="Q15" s="17">
        <f t="shared" si="8"/>
        <v>3980.25</v>
      </c>
      <c r="R15" s="18">
        <f t="shared" si="9"/>
        <v>3184.2000000000003</v>
      </c>
      <c r="S15" s="18">
        <f t="shared" si="3"/>
        <v>796.05000000000007</v>
      </c>
      <c r="T15" s="12">
        <f t="shared" si="10"/>
        <v>1340.6458926585556</v>
      </c>
      <c r="U15" s="19">
        <v>1</v>
      </c>
      <c r="V15" s="19">
        <v>0</v>
      </c>
      <c r="W15" s="19">
        <v>1</v>
      </c>
      <c r="X15" s="19">
        <v>1</v>
      </c>
      <c r="Y15" s="19">
        <v>1</v>
      </c>
      <c r="Z15" s="19">
        <f t="shared" si="11"/>
        <v>4</v>
      </c>
      <c r="AA15" s="12">
        <f t="shared" si="12"/>
        <v>636.84000000000015</v>
      </c>
      <c r="AB15" s="20">
        <f t="shared" si="4"/>
        <v>1977.4858926585557</v>
      </c>
      <c r="AC15" s="21">
        <f t="shared" si="5"/>
        <v>0.49682454435237877</v>
      </c>
    </row>
    <row r="16" spans="1:29" s="22" customFormat="1" x14ac:dyDescent="0.25">
      <c r="A16" s="23">
        <v>11</v>
      </c>
      <c r="B16" s="61" t="s">
        <v>49</v>
      </c>
      <c r="C16" s="55" t="s">
        <v>50</v>
      </c>
      <c r="D16" s="12">
        <v>1</v>
      </c>
      <c r="E16" s="13">
        <v>969.37</v>
      </c>
      <c r="F16" s="14">
        <v>2.7E-2</v>
      </c>
      <c r="G16" s="15">
        <f t="shared" si="0"/>
        <v>943.19700999999998</v>
      </c>
      <c r="H16" s="15">
        <v>930.99999999999966</v>
      </c>
      <c r="I16" s="14">
        <v>2.35E-2</v>
      </c>
      <c r="J16" s="15">
        <f t="shared" si="1"/>
        <v>909.12149999999974</v>
      </c>
      <c r="K16" s="15">
        <v>821.10999999999979</v>
      </c>
      <c r="L16" s="14">
        <v>3.04E-2</v>
      </c>
      <c r="M16" s="15">
        <f t="shared" si="6"/>
        <v>796.14825599999983</v>
      </c>
      <c r="N16" s="15">
        <f t="shared" si="2"/>
        <v>2648.4667659999996</v>
      </c>
      <c r="O16" s="16">
        <f t="shared" si="7"/>
        <v>5.5070941966862408E-3</v>
      </c>
      <c r="P16" s="17">
        <v>79872</v>
      </c>
      <c r="Q16" s="17">
        <f t="shared" si="8"/>
        <v>19968</v>
      </c>
      <c r="R16" s="18">
        <f t="shared" si="9"/>
        <v>15974.400000000001</v>
      </c>
      <c r="S16" s="18">
        <f t="shared" si="3"/>
        <v>3993.6000000000004</v>
      </c>
      <c r="T16" s="12">
        <f t="shared" si="10"/>
        <v>13243.839370232925</v>
      </c>
      <c r="U16" s="19">
        <v>0</v>
      </c>
      <c r="V16" s="19">
        <v>0</v>
      </c>
      <c r="W16" s="19">
        <v>1</v>
      </c>
      <c r="X16" s="19">
        <v>1</v>
      </c>
      <c r="Y16" s="19">
        <v>1</v>
      </c>
      <c r="Z16" s="19">
        <f t="shared" si="11"/>
        <v>3</v>
      </c>
      <c r="AA16" s="12">
        <f t="shared" si="12"/>
        <v>2396.1600000000008</v>
      </c>
      <c r="AB16" s="20">
        <f t="shared" si="4"/>
        <v>15639.999370232927</v>
      </c>
      <c r="AC16" s="21">
        <f t="shared" si="5"/>
        <v>0.7832531735893894</v>
      </c>
    </row>
    <row r="17" spans="1:29" s="22" customFormat="1" x14ac:dyDescent="0.25">
      <c r="A17" s="23">
        <v>12</v>
      </c>
      <c r="B17" s="61" t="s">
        <v>51</v>
      </c>
      <c r="C17" s="55" t="s">
        <v>52</v>
      </c>
      <c r="D17" s="12">
        <v>1</v>
      </c>
      <c r="E17" s="13">
        <v>305.81999999999982</v>
      </c>
      <c r="F17" s="14">
        <v>0.14949999999999999</v>
      </c>
      <c r="G17" s="15">
        <f t="shared" si="0"/>
        <v>260.09990999999985</v>
      </c>
      <c r="H17" s="15">
        <v>306.30999999999977</v>
      </c>
      <c r="I17" s="14">
        <v>9.9199999999999997E-2</v>
      </c>
      <c r="J17" s="15">
        <f t="shared" si="1"/>
        <v>275.9240479999998</v>
      </c>
      <c r="K17" s="15">
        <v>293.38999999999987</v>
      </c>
      <c r="L17" s="14">
        <v>5.4100000000000002E-2</v>
      </c>
      <c r="M17" s="15">
        <f t="shared" si="6"/>
        <v>277.51760099999984</v>
      </c>
      <c r="N17" s="15">
        <f t="shared" si="2"/>
        <v>813.54155899999955</v>
      </c>
      <c r="O17" s="16">
        <f t="shared" si="7"/>
        <v>1.6916391233779882E-3</v>
      </c>
      <c r="P17" s="17">
        <v>33695</v>
      </c>
      <c r="Q17" s="17">
        <f t="shared" si="8"/>
        <v>8423.75</v>
      </c>
      <c r="R17" s="18">
        <f t="shared" si="9"/>
        <v>6739</v>
      </c>
      <c r="S17" s="18">
        <f t="shared" si="3"/>
        <v>1684.75</v>
      </c>
      <c r="T17" s="12">
        <f t="shared" si="10"/>
        <v>4068.1702586276169</v>
      </c>
      <c r="U17" s="19">
        <v>0</v>
      </c>
      <c r="V17" s="19">
        <v>1</v>
      </c>
      <c r="W17" s="19">
        <v>0</v>
      </c>
      <c r="X17" s="19">
        <v>0</v>
      </c>
      <c r="Y17" s="19">
        <v>1</v>
      </c>
      <c r="Z17" s="19">
        <f t="shared" si="11"/>
        <v>2</v>
      </c>
      <c r="AA17" s="12">
        <f t="shared" si="12"/>
        <v>673.90000000000009</v>
      </c>
      <c r="AB17" s="20">
        <f t="shared" si="4"/>
        <v>4742.0702586276166</v>
      </c>
      <c r="AC17" s="21">
        <f t="shared" si="5"/>
        <v>0.56294052632469105</v>
      </c>
    </row>
    <row r="18" spans="1:29" s="22" customFormat="1" ht="30" x14ac:dyDescent="0.25">
      <c r="A18" s="23">
        <v>13</v>
      </c>
      <c r="B18" s="61" t="s">
        <v>53</v>
      </c>
      <c r="C18" s="55" t="s">
        <v>54</v>
      </c>
      <c r="D18" s="12">
        <v>1</v>
      </c>
      <c r="E18" s="13">
        <v>639.91</v>
      </c>
      <c r="F18" s="14">
        <v>0.1338</v>
      </c>
      <c r="G18" s="15">
        <f t="shared" si="0"/>
        <v>554.29004199999997</v>
      </c>
      <c r="H18" s="15">
        <v>636.16999999999996</v>
      </c>
      <c r="I18" s="14">
        <v>0.1615</v>
      </c>
      <c r="J18" s="15">
        <f t="shared" si="1"/>
        <v>533.42854499999999</v>
      </c>
      <c r="K18" s="15">
        <v>536.95000000000005</v>
      </c>
      <c r="L18" s="14">
        <v>0.18179999999999999</v>
      </c>
      <c r="M18" s="15">
        <f t="shared" si="6"/>
        <v>439.33249000000006</v>
      </c>
      <c r="N18" s="15">
        <f t="shared" si="2"/>
        <v>1527.0510769999999</v>
      </c>
      <c r="O18" s="16">
        <f t="shared" si="7"/>
        <v>3.1752764399952354E-3</v>
      </c>
      <c r="P18" s="17">
        <v>47014</v>
      </c>
      <c r="Q18" s="17">
        <f t="shared" si="8"/>
        <v>11753.5</v>
      </c>
      <c r="R18" s="18">
        <f t="shared" si="9"/>
        <v>9402.8000000000011</v>
      </c>
      <c r="S18" s="18">
        <f t="shared" si="3"/>
        <v>2350.7000000000003</v>
      </c>
      <c r="T18" s="12">
        <f t="shared" si="10"/>
        <v>7636.1234483125818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f t="shared" si="11"/>
        <v>1</v>
      </c>
      <c r="AA18" s="12">
        <f t="shared" si="12"/>
        <v>470.1400000000001</v>
      </c>
      <c r="AB18" s="20">
        <f t="shared" si="4"/>
        <v>8106.2634483125821</v>
      </c>
      <c r="AC18" s="21">
        <f t="shared" si="5"/>
        <v>0.68968932218595158</v>
      </c>
    </row>
    <row r="19" spans="1:29" s="22" customFormat="1" x14ac:dyDescent="0.25">
      <c r="A19" s="23">
        <v>14</v>
      </c>
      <c r="B19" s="61" t="s">
        <v>146</v>
      </c>
      <c r="C19" s="55" t="s">
        <v>147</v>
      </c>
      <c r="D19" s="12">
        <v>1</v>
      </c>
      <c r="E19" s="13">
        <v>676</v>
      </c>
      <c r="F19" s="14">
        <v>2.0899999999999998E-2</v>
      </c>
      <c r="G19" s="15">
        <f t="shared" si="0"/>
        <v>661.87159999999994</v>
      </c>
      <c r="H19" s="15">
        <v>638.48</v>
      </c>
      <c r="I19" s="14">
        <v>0</v>
      </c>
      <c r="J19" s="15">
        <f t="shared" si="1"/>
        <v>638.48</v>
      </c>
      <c r="K19" s="15">
        <v>623.32000000000005</v>
      </c>
      <c r="L19" s="14">
        <v>0</v>
      </c>
      <c r="M19" s="15">
        <f t="shared" si="6"/>
        <v>623.32000000000005</v>
      </c>
      <c r="N19" s="15">
        <f t="shared" si="2"/>
        <v>1923.6716000000001</v>
      </c>
      <c r="O19" s="16">
        <f t="shared" si="7"/>
        <v>3.9999900473322147E-3</v>
      </c>
      <c r="P19" s="17">
        <v>45718</v>
      </c>
      <c r="Q19" s="17">
        <f t="shared" si="8"/>
        <v>11429.5</v>
      </c>
      <c r="R19" s="18">
        <f t="shared" si="9"/>
        <v>9143.6</v>
      </c>
      <c r="S19" s="18">
        <f t="shared" si="3"/>
        <v>2285.9</v>
      </c>
      <c r="T19" s="12">
        <f t="shared" si="10"/>
        <v>9619.4515251391185</v>
      </c>
      <c r="U19" s="19">
        <v>1</v>
      </c>
      <c r="V19" s="19">
        <v>1</v>
      </c>
      <c r="W19" s="19">
        <v>1</v>
      </c>
      <c r="X19" s="19">
        <v>0</v>
      </c>
      <c r="Y19" s="19">
        <v>1</v>
      </c>
      <c r="Z19" s="19">
        <f t="shared" si="11"/>
        <v>4</v>
      </c>
      <c r="AA19" s="12">
        <f t="shared" si="12"/>
        <v>1828.7200000000003</v>
      </c>
      <c r="AB19" s="20">
        <f t="shared" si="4"/>
        <v>11448.171525139118</v>
      </c>
      <c r="AC19" s="21">
        <f t="shared" si="5"/>
        <v>1.0016336257175833</v>
      </c>
    </row>
    <row r="20" spans="1:29" s="22" customFormat="1" x14ac:dyDescent="0.25">
      <c r="A20" s="23">
        <v>15</v>
      </c>
      <c r="B20" s="61" t="s">
        <v>143</v>
      </c>
      <c r="C20" s="55" t="s">
        <v>144</v>
      </c>
      <c r="D20" s="12">
        <v>1</v>
      </c>
      <c r="E20" s="13">
        <v>1101.4000000000012</v>
      </c>
      <c r="F20" s="14">
        <v>3.9300000000000002E-2</v>
      </c>
      <c r="G20" s="15">
        <f t="shared" si="0"/>
        <v>1058.1149800000012</v>
      </c>
      <c r="H20" s="15">
        <v>993.45</v>
      </c>
      <c r="I20" s="14">
        <v>4.2799999999999998E-2</v>
      </c>
      <c r="J20" s="15">
        <f t="shared" si="1"/>
        <v>950.93034000000011</v>
      </c>
      <c r="K20" s="15">
        <v>1005.6699999999967</v>
      </c>
      <c r="L20" s="14">
        <v>4.9299999999999997E-2</v>
      </c>
      <c r="M20" s="15">
        <f t="shared" si="6"/>
        <v>956.0904689999968</v>
      </c>
      <c r="N20" s="15">
        <f t="shared" si="2"/>
        <v>2965.1357889999981</v>
      </c>
      <c r="O20" s="16">
        <f t="shared" si="7"/>
        <v>6.1655605067874094E-3</v>
      </c>
      <c r="P20" s="17">
        <v>83633</v>
      </c>
      <c r="Q20" s="17">
        <f t="shared" si="8"/>
        <v>20908.25</v>
      </c>
      <c r="R20" s="18">
        <f t="shared" si="9"/>
        <v>16726.600000000002</v>
      </c>
      <c r="S20" s="18">
        <f t="shared" si="3"/>
        <v>4181.6500000000005</v>
      </c>
      <c r="T20" s="12">
        <f t="shared" si="10"/>
        <v>14827.36449804666</v>
      </c>
      <c r="U20" s="19">
        <v>1</v>
      </c>
      <c r="V20" s="19">
        <v>0</v>
      </c>
      <c r="W20" s="19">
        <v>0</v>
      </c>
      <c r="X20" s="19">
        <v>0</v>
      </c>
      <c r="Y20" s="19">
        <v>1</v>
      </c>
      <c r="Z20" s="19">
        <f t="shared" si="11"/>
        <v>2</v>
      </c>
      <c r="AA20" s="12">
        <f t="shared" si="12"/>
        <v>1672.6600000000003</v>
      </c>
      <c r="AB20" s="20">
        <f t="shared" si="4"/>
        <v>16500.02449804666</v>
      </c>
      <c r="AC20" s="21">
        <f t="shared" si="5"/>
        <v>0.78916334451934811</v>
      </c>
    </row>
    <row r="21" spans="1:29" s="22" customFormat="1" x14ac:dyDescent="0.25">
      <c r="A21" s="23">
        <v>16</v>
      </c>
      <c r="B21" s="61" t="s">
        <v>55</v>
      </c>
      <c r="C21" s="55" t="s">
        <v>56</v>
      </c>
      <c r="D21" s="12">
        <v>1</v>
      </c>
      <c r="E21" s="13">
        <v>1186.92</v>
      </c>
      <c r="F21" s="14">
        <v>3.6499999999999998E-2</v>
      </c>
      <c r="G21" s="15">
        <f t="shared" si="0"/>
        <v>1143.5974200000001</v>
      </c>
      <c r="H21" s="15">
        <v>1078.9700000000032</v>
      </c>
      <c r="I21" s="14">
        <v>4.2799999999999998E-2</v>
      </c>
      <c r="J21" s="15">
        <f t="shared" si="1"/>
        <v>1032.7900840000032</v>
      </c>
      <c r="K21" s="15">
        <v>1053.7300000000023</v>
      </c>
      <c r="L21" s="14">
        <v>0</v>
      </c>
      <c r="M21" s="15">
        <f t="shared" si="6"/>
        <v>1053.7300000000023</v>
      </c>
      <c r="N21" s="15">
        <f t="shared" si="2"/>
        <v>3230.1175040000053</v>
      </c>
      <c r="O21" s="16">
        <f t="shared" si="7"/>
        <v>6.7165507187991946E-3</v>
      </c>
      <c r="P21" s="17">
        <v>85838</v>
      </c>
      <c r="Q21" s="17">
        <f t="shared" si="8"/>
        <v>21459.5</v>
      </c>
      <c r="R21" s="18">
        <f t="shared" si="9"/>
        <v>17167.600000000002</v>
      </c>
      <c r="S21" s="18">
        <f t="shared" si="3"/>
        <v>4291.9000000000005</v>
      </c>
      <c r="T21" s="12">
        <f t="shared" si="10"/>
        <v>16152.423703833552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f t="shared" si="11"/>
        <v>5</v>
      </c>
      <c r="AA21" s="12">
        <f t="shared" si="12"/>
        <v>4291.9000000000005</v>
      </c>
      <c r="AB21" s="20">
        <f t="shared" si="4"/>
        <v>20444.323703833554</v>
      </c>
      <c r="AC21" s="21">
        <f t="shared" si="5"/>
        <v>0.95269338539264914</v>
      </c>
    </row>
    <row r="22" spans="1:29" s="22" customFormat="1" x14ac:dyDescent="0.25">
      <c r="A22" s="23">
        <v>17</v>
      </c>
      <c r="B22" s="61" t="s">
        <v>57</v>
      </c>
      <c r="C22" s="55" t="s">
        <v>58</v>
      </c>
      <c r="D22" s="12">
        <v>1</v>
      </c>
      <c r="E22" s="13">
        <v>202.93</v>
      </c>
      <c r="F22" s="14">
        <v>5.33E-2</v>
      </c>
      <c r="G22" s="15">
        <f t="shared" si="0"/>
        <v>192.113831</v>
      </c>
      <c r="H22" s="15">
        <v>268.83999999999958</v>
      </c>
      <c r="I22" s="14">
        <v>5.8099999999999999E-2</v>
      </c>
      <c r="J22" s="15">
        <f t="shared" si="1"/>
        <v>253.2203959999996</v>
      </c>
      <c r="K22" s="15">
        <v>210.79999999999978</v>
      </c>
      <c r="L22" s="14">
        <v>4.7300000000000002E-2</v>
      </c>
      <c r="M22" s="15">
        <f t="shared" si="6"/>
        <v>200.8291599999998</v>
      </c>
      <c r="N22" s="15">
        <f t="shared" si="2"/>
        <v>646.16338699999937</v>
      </c>
      <c r="O22" s="16">
        <f t="shared" si="7"/>
        <v>1.3436010163847465E-3</v>
      </c>
      <c r="P22" s="17">
        <v>29303</v>
      </c>
      <c r="Q22" s="17">
        <f t="shared" si="8"/>
        <v>7325.75</v>
      </c>
      <c r="R22" s="18">
        <f t="shared" si="9"/>
        <v>5860.6</v>
      </c>
      <c r="S22" s="18">
        <f t="shared" si="3"/>
        <v>1465.15</v>
      </c>
      <c r="T22" s="12">
        <f t="shared" si="10"/>
        <v>3231.1842512860312</v>
      </c>
      <c r="U22" s="19">
        <v>1</v>
      </c>
      <c r="V22" s="19">
        <v>0</v>
      </c>
      <c r="W22" s="19">
        <v>1</v>
      </c>
      <c r="X22" s="19">
        <v>1</v>
      </c>
      <c r="Y22" s="19">
        <v>1</v>
      </c>
      <c r="Z22" s="19">
        <f t="shared" si="11"/>
        <v>4</v>
      </c>
      <c r="AA22" s="12">
        <f t="shared" si="12"/>
        <v>1172.1200000000001</v>
      </c>
      <c r="AB22" s="20">
        <f t="shared" si="4"/>
        <v>4403.3042512860311</v>
      </c>
      <c r="AC22" s="21">
        <f t="shared" si="5"/>
        <v>0.60107214295956468</v>
      </c>
    </row>
    <row r="23" spans="1:29" s="22" customFormat="1" x14ac:dyDescent="0.25">
      <c r="A23" s="23">
        <v>18</v>
      </c>
      <c r="B23" s="61" t="s">
        <v>59</v>
      </c>
      <c r="C23" s="55" t="s">
        <v>60</v>
      </c>
      <c r="D23" s="12">
        <v>1</v>
      </c>
      <c r="E23" s="13">
        <v>1154.9700000000032</v>
      </c>
      <c r="F23" s="14">
        <v>1.01E-2</v>
      </c>
      <c r="G23" s="15">
        <f t="shared" si="0"/>
        <v>1143.3048030000032</v>
      </c>
      <c r="H23" s="15">
        <v>1135.3500000000008</v>
      </c>
      <c r="I23" s="14">
        <v>0</v>
      </c>
      <c r="J23" s="15">
        <f t="shared" si="1"/>
        <v>1135.3500000000008</v>
      </c>
      <c r="K23" s="15">
        <v>1105.6800000000026</v>
      </c>
      <c r="L23" s="14">
        <v>4.0000000000000001E-3</v>
      </c>
      <c r="M23" s="15">
        <f t="shared" si="6"/>
        <v>1101.2572800000025</v>
      </c>
      <c r="N23" s="15">
        <f t="shared" si="2"/>
        <v>3379.9120830000065</v>
      </c>
      <c r="O23" s="16">
        <f t="shared" si="7"/>
        <v>7.0280263496419661E-3</v>
      </c>
      <c r="P23" s="17">
        <v>57884</v>
      </c>
      <c r="Q23" s="17">
        <f t="shared" si="8"/>
        <v>14471</v>
      </c>
      <c r="R23" s="18">
        <f t="shared" si="9"/>
        <v>11576.800000000001</v>
      </c>
      <c r="S23" s="18">
        <f t="shared" si="3"/>
        <v>2894.2000000000003</v>
      </c>
      <c r="T23" s="12">
        <f t="shared" si="10"/>
        <v>16901.481750653566</v>
      </c>
      <c r="U23" s="19">
        <v>1</v>
      </c>
      <c r="V23" s="19">
        <v>0</v>
      </c>
      <c r="W23" s="19">
        <v>1</v>
      </c>
      <c r="X23" s="19">
        <v>1</v>
      </c>
      <c r="Y23" s="19">
        <v>1</v>
      </c>
      <c r="Z23" s="19">
        <f t="shared" si="11"/>
        <v>4</v>
      </c>
      <c r="AA23" s="12">
        <f t="shared" si="12"/>
        <v>2315.36</v>
      </c>
      <c r="AB23" s="20">
        <f t="shared" si="4"/>
        <v>19216.841750653566</v>
      </c>
      <c r="AC23" s="21">
        <f t="shared" si="5"/>
        <v>1.3279553417630825</v>
      </c>
    </row>
    <row r="24" spans="1:29" s="22" customFormat="1" x14ac:dyDescent="0.25">
      <c r="A24" s="23">
        <v>19</v>
      </c>
      <c r="B24" s="61" t="s">
        <v>61</v>
      </c>
      <c r="C24" s="55" t="s">
        <v>62</v>
      </c>
      <c r="D24" s="12">
        <v>1</v>
      </c>
      <c r="E24" s="13">
        <v>886.31</v>
      </c>
      <c r="F24" s="14">
        <v>3.1699999999999999E-2</v>
      </c>
      <c r="G24" s="15">
        <f t="shared" si="0"/>
        <v>858.21397300000001</v>
      </c>
      <c r="H24" s="15">
        <v>886.45</v>
      </c>
      <c r="I24" s="14">
        <v>5.1700000000000003E-2</v>
      </c>
      <c r="J24" s="15">
        <f t="shared" si="1"/>
        <v>840.62053500000002</v>
      </c>
      <c r="K24" s="15">
        <v>913.48</v>
      </c>
      <c r="L24" s="14">
        <v>2.3400000000000001E-2</v>
      </c>
      <c r="M24" s="15">
        <f t="shared" si="6"/>
        <v>892.10456800000009</v>
      </c>
      <c r="N24" s="15">
        <f t="shared" si="2"/>
        <v>2590.9390760000001</v>
      </c>
      <c r="O24" s="16">
        <f t="shared" si="7"/>
        <v>5.3874738896411032E-3</v>
      </c>
      <c r="P24" s="17">
        <v>39381</v>
      </c>
      <c r="Q24" s="17">
        <f t="shared" si="8"/>
        <v>9845.25</v>
      </c>
      <c r="R24" s="18">
        <f t="shared" si="9"/>
        <v>7876.2000000000007</v>
      </c>
      <c r="S24" s="18">
        <f t="shared" si="3"/>
        <v>1969.0500000000002</v>
      </c>
      <c r="T24" s="12">
        <f t="shared" si="10"/>
        <v>12956.168218198334</v>
      </c>
      <c r="U24" s="19">
        <v>0</v>
      </c>
      <c r="V24" s="19">
        <v>1</v>
      </c>
      <c r="W24" s="19">
        <v>0</v>
      </c>
      <c r="X24" s="19">
        <v>1</v>
      </c>
      <c r="Y24" s="19">
        <v>0</v>
      </c>
      <c r="Z24" s="19">
        <f t="shared" si="11"/>
        <v>2</v>
      </c>
      <c r="AA24" s="12">
        <f t="shared" si="12"/>
        <v>787.62000000000012</v>
      </c>
      <c r="AB24" s="20">
        <f t="shared" si="4"/>
        <v>13743.788218198335</v>
      </c>
      <c r="AC24" s="21">
        <f t="shared" si="5"/>
        <v>1.3959816376626633</v>
      </c>
    </row>
    <row r="25" spans="1:29" s="22" customFormat="1" x14ac:dyDescent="0.25">
      <c r="A25" s="23">
        <v>20</v>
      </c>
      <c r="B25" s="61" t="s">
        <v>63</v>
      </c>
      <c r="C25" s="56" t="s">
        <v>64</v>
      </c>
      <c r="D25" s="12">
        <v>2</v>
      </c>
      <c r="E25" s="13">
        <v>2508.5300000000047</v>
      </c>
      <c r="F25" s="14">
        <v>4.7E-2</v>
      </c>
      <c r="G25" s="15">
        <f t="shared" si="0"/>
        <v>2390.6290900000045</v>
      </c>
      <c r="H25" s="15">
        <v>2566.2900000000009</v>
      </c>
      <c r="I25" s="14">
        <v>5.33E-2</v>
      </c>
      <c r="J25" s="15">
        <f t="shared" si="1"/>
        <v>2429.5067430000008</v>
      </c>
      <c r="K25" s="15">
        <v>2623.0300000000016</v>
      </c>
      <c r="L25" s="14">
        <v>4.0500000000000001E-2</v>
      </c>
      <c r="M25" s="15">
        <f t="shared" si="6"/>
        <v>2516.7972850000015</v>
      </c>
      <c r="N25" s="15">
        <f t="shared" si="2"/>
        <v>7336.9331180000072</v>
      </c>
      <c r="O25" s="16">
        <f t="shared" si="7"/>
        <v>1.5256065250400403E-2</v>
      </c>
      <c r="P25" s="17">
        <v>167639</v>
      </c>
      <c r="Q25" s="17">
        <f t="shared" si="8"/>
        <v>41909.75</v>
      </c>
      <c r="R25" s="18">
        <f t="shared" si="9"/>
        <v>33527.800000000003</v>
      </c>
      <c r="S25" s="18">
        <f t="shared" si="3"/>
        <v>8381.9500000000007</v>
      </c>
      <c r="T25" s="12">
        <f t="shared" si="10"/>
        <v>36688.836323096351</v>
      </c>
      <c r="U25" s="19">
        <v>0</v>
      </c>
      <c r="V25" s="19">
        <v>1</v>
      </c>
      <c r="W25" s="19">
        <v>0</v>
      </c>
      <c r="X25" s="19">
        <v>1</v>
      </c>
      <c r="Y25" s="19">
        <v>0</v>
      </c>
      <c r="Z25" s="19">
        <f t="shared" si="11"/>
        <v>2</v>
      </c>
      <c r="AA25" s="12">
        <f t="shared" si="12"/>
        <v>3352.7800000000007</v>
      </c>
      <c r="AB25" s="20">
        <f t="shared" si="4"/>
        <v>40041.61632309635</v>
      </c>
      <c r="AC25" s="21">
        <f t="shared" si="5"/>
        <v>0.95542484321897292</v>
      </c>
    </row>
    <row r="26" spans="1:29" s="22" customFormat="1" x14ac:dyDescent="0.25">
      <c r="A26" s="23">
        <v>21</v>
      </c>
      <c r="B26" s="61" t="s">
        <v>65</v>
      </c>
      <c r="C26" s="56" t="s">
        <v>66</v>
      </c>
      <c r="D26" s="12">
        <v>2</v>
      </c>
      <c r="E26" s="13">
        <v>3200.38</v>
      </c>
      <c r="F26" s="14">
        <v>4.9500000000000002E-2</v>
      </c>
      <c r="G26" s="15">
        <f t="shared" si="0"/>
        <v>3041.96119</v>
      </c>
      <c r="H26" s="15">
        <v>2897.78</v>
      </c>
      <c r="I26" s="14">
        <v>9.0300000000000005E-2</v>
      </c>
      <c r="J26" s="15">
        <f t="shared" si="1"/>
        <v>2636.1104660000001</v>
      </c>
      <c r="K26" s="15">
        <v>2790.81</v>
      </c>
      <c r="L26" s="14">
        <v>0.13300000000000001</v>
      </c>
      <c r="M26" s="15">
        <f t="shared" si="6"/>
        <v>2419.6322700000001</v>
      </c>
      <c r="N26" s="15">
        <f t="shared" si="2"/>
        <v>8097.7039260000001</v>
      </c>
      <c r="O26" s="16">
        <f t="shared" si="7"/>
        <v>1.6837975416512361E-2</v>
      </c>
      <c r="P26" s="17">
        <v>164609</v>
      </c>
      <c r="Q26" s="17">
        <f t="shared" si="8"/>
        <v>41152.25</v>
      </c>
      <c r="R26" s="18">
        <f t="shared" si="9"/>
        <v>32921.800000000003</v>
      </c>
      <c r="S26" s="18">
        <f t="shared" si="3"/>
        <v>8230.4500000000007</v>
      </c>
      <c r="T26" s="12">
        <f t="shared" si="10"/>
        <v>40493.122828805979</v>
      </c>
      <c r="U26" s="19">
        <v>1</v>
      </c>
      <c r="V26" s="19">
        <v>1</v>
      </c>
      <c r="W26" s="19">
        <v>1</v>
      </c>
      <c r="X26" s="19">
        <v>1</v>
      </c>
      <c r="Y26" s="19">
        <v>0</v>
      </c>
      <c r="Z26" s="19">
        <f t="shared" si="11"/>
        <v>4</v>
      </c>
      <c r="AA26" s="12">
        <f t="shared" si="12"/>
        <v>6584.3600000000006</v>
      </c>
      <c r="AB26" s="20">
        <f t="shared" si="4"/>
        <v>47077.48282880598</v>
      </c>
      <c r="AC26" s="21">
        <f t="shared" si="5"/>
        <v>1.1439832045345268</v>
      </c>
    </row>
    <row r="27" spans="1:29" s="22" customFormat="1" x14ac:dyDescent="0.25">
      <c r="A27" s="23">
        <v>22</v>
      </c>
      <c r="B27" s="61" t="s">
        <v>67</v>
      </c>
      <c r="C27" s="56" t="s">
        <v>68</v>
      </c>
      <c r="D27" s="12">
        <v>2</v>
      </c>
      <c r="E27" s="13">
        <v>2399.6600000000049</v>
      </c>
      <c r="F27" s="14">
        <v>1.15E-2</v>
      </c>
      <c r="G27" s="15">
        <f t="shared" si="0"/>
        <v>2372.0639100000049</v>
      </c>
      <c r="H27" s="15">
        <v>2410.34</v>
      </c>
      <c r="I27" s="14">
        <v>2.6599999999999999E-2</v>
      </c>
      <c r="J27" s="15">
        <f t="shared" si="1"/>
        <v>2346.224956</v>
      </c>
      <c r="K27" s="15">
        <v>2559.06</v>
      </c>
      <c r="L27" s="14">
        <v>8.2000000000000007E-3</v>
      </c>
      <c r="M27" s="15">
        <f t="shared" si="6"/>
        <v>2538.0757079999998</v>
      </c>
      <c r="N27" s="15">
        <f t="shared" si="2"/>
        <v>7256.3645740000047</v>
      </c>
      <c r="O27" s="16">
        <f t="shared" si="7"/>
        <v>1.5088534901598633E-2</v>
      </c>
      <c r="P27" s="17">
        <v>164274</v>
      </c>
      <c r="Q27" s="17">
        <f t="shared" si="8"/>
        <v>41068.5</v>
      </c>
      <c r="R27" s="18">
        <f t="shared" si="9"/>
        <v>32854.800000000003</v>
      </c>
      <c r="S27" s="18">
        <f t="shared" si="3"/>
        <v>8213.7000000000007</v>
      </c>
      <c r="T27" s="12">
        <f t="shared" si="10"/>
        <v>36285.947803320385</v>
      </c>
      <c r="U27" s="19">
        <v>1</v>
      </c>
      <c r="V27" s="19">
        <v>0</v>
      </c>
      <c r="W27" s="19">
        <v>1</v>
      </c>
      <c r="X27" s="19">
        <v>1</v>
      </c>
      <c r="Y27" s="19">
        <v>1</v>
      </c>
      <c r="Z27" s="19">
        <f t="shared" si="11"/>
        <v>4</v>
      </c>
      <c r="AA27" s="12">
        <f t="shared" si="12"/>
        <v>6570.9600000000009</v>
      </c>
      <c r="AB27" s="20">
        <f t="shared" si="4"/>
        <v>42856.907803320384</v>
      </c>
      <c r="AC27" s="21">
        <f t="shared" si="5"/>
        <v>1.0435469472544745</v>
      </c>
    </row>
    <row r="28" spans="1:29" s="22" customFormat="1" ht="30" x14ac:dyDescent="0.25">
      <c r="A28" s="23">
        <v>23</v>
      </c>
      <c r="B28" s="61" t="s">
        <v>69</v>
      </c>
      <c r="C28" s="56" t="s">
        <v>70</v>
      </c>
      <c r="D28" s="12">
        <v>2</v>
      </c>
      <c r="E28" s="13">
        <v>2586.36</v>
      </c>
      <c r="F28" s="14">
        <v>0</v>
      </c>
      <c r="G28" s="15">
        <f t="shared" si="0"/>
        <v>2586.36</v>
      </c>
      <c r="H28" s="15">
        <v>2693.78</v>
      </c>
      <c r="I28" s="14">
        <v>0</v>
      </c>
      <c r="J28" s="15">
        <f t="shared" si="1"/>
        <v>2693.78</v>
      </c>
      <c r="K28" s="15">
        <v>2483.27</v>
      </c>
      <c r="L28" s="14">
        <v>0</v>
      </c>
      <c r="M28" s="15">
        <f t="shared" si="6"/>
        <v>2483.27</v>
      </c>
      <c r="N28" s="15">
        <f t="shared" si="2"/>
        <v>7763.41</v>
      </c>
      <c r="O28" s="16">
        <f t="shared" si="7"/>
        <v>1.6142860732236929E-2</v>
      </c>
      <c r="P28" s="17">
        <v>141914</v>
      </c>
      <c r="Q28" s="17">
        <f t="shared" si="8"/>
        <v>35478.5</v>
      </c>
      <c r="R28" s="18">
        <f t="shared" si="9"/>
        <v>28382.800000000003</v>
      </c>
      <c r="S28" s="18">
        <f t="shared" si="3"/>
        <v>7095.7000000000007</v>
      </c>
      <c r="T28" s="12">
        <f t="shared" si="10"/>
        <v>38821.463166987691</v>
      </c>
      <c r="U28" s="19">
        <v>0</v>
      </c>
      <c r="V28" s="19">
        <v>1</v>
      </c>
      <c r="W28" s="19">
        <v>1</v>
      </c>
      <c r="X28" s="19">
        <v>1</v>
      </c>
      <c r="Y28" s="19">
        <v>1</v>
      </c>
      <c r="Z28" s="19">
        <f t="shared" si="11"/>
        <v>4</v>
      </c>
      <c r="AA28" s="12">
        <f t="shared" si="12"/>
        <v>5676.5600000000013</v>
      </c>
      <c r="AB28" s="20">
        <f t="shared" si="4"/>
        <v>44498.023166987696</v>
      </c>
      <c r="AC28" s="21">
        <f t="shared" si="5"/>
        <v>1.2542250424056174</v>
      </c>
    </row>
    <row r="29" spans="1:29" s="22" customFormat="1" x14ac:dyDescent="0.25">
      <c r="A29" s="23">
        <v>24</v>
      </c>
      <c r="B29" s="61" t="s">
        <v>71</v>
      </c>
      <c r="C29" s="56" t="s">
        <v>72</v>
      </c>
      <c r="D29" s="12">
        <v>2</v>
      </c>
      <c r="E29" s="13">
        <v>1869.5500000000036</v>
      </c>
      <c r="F29" s="14">
        <v>1.0800000000000001E-2</v>
      </c>
      <c r="G29" s="15">
        <f t="shared" si="0"/>
        <v>1849.3588600000035</v>
      </c>
      <c r="H29" s="15">
        <v>1744.170000000003</v>
      </c>
      <c r="I29" s="14">
        <v>2.29E-2</v>
      </c>
      <c r="J29" s="15">
        <f t="shared" si="1"/>
        <v>1704.228507000003</v>
      </c>
      <c r="K29" s="15">
        <v>1754.9600000000041</v>
      </c>
      <c r="L29" s="14">
        <v>1.89E-2</v>
      </c>
      <c r="M29" s="15">
        <f t="shared" si="6"/>
        <v>1721.7912560000041</v>
      </c>
      <c r="N29" s="15">
        <f t="shared" si="2"/>
        <v>5275.3786230000105</v>
      </c>
      <c r="O29" s="16">
        <f t="shared" si="7"/>
        <v>1.096936815405975E-2</v>
      </c>
      <c r="P29" s="17">
        <v>150534</v>
      </c>
      <c r="Q29" s="17">
        <f t="shared" si="8"/>
        <v>37633.5</v>
      </c>
      <c r="R29" s="18">
        <f t="shared" si="9"/>
        <v>30106.800000000003</v>
      </c>
      <c r="S29" s="18">
        <f t="shared" si="3"/>
        <v>7526.7000000000007</v>
      </c>
      <c r="T29" s="12">
        <f t="shared" si="10"/>
        <v>26379.891942420811</v>
      </c>
      <c r="U29" s="19">
        <v>1</v>
      </c>
      <c r="V29" s="19">
        <v>1</v>
      </c>
      <c r="W29" s="19">
        <v>1</v>
      </c>
      <c r="X29" s="19">
        <v>1</v>
      </c>
      <c r="Y29" s="19">
        <v>0</v>
      </c>
      <c r="Z29" s="19">
        <f t="shared" si="11"/>
        <v>4</v>
      </c>
      <c r="AA29" s="12">
        <f t="shared" si="12"/>
        <v>6021.3600000000006</v>
      </c>
      <c r="AB29" s="20">
        <f t="shared" si="4"/>
        <v>32401.251942420811</v>
      </c>
      <c r="AC29" s="21">
        <f t="shared" si="5"/>
        <v>0.86096833784848104</v>
      </c>
    </row>
    <row r="30" spans="1:29" s="22" customFormat="1" x14ac:dyDescent="0.25">
      <c r="A30" s="23">
        <v>25</v>
      </c>
      <c r="B30" s="61" t="s">
        <v>138</v>
      </c>
      <c r="C30" s="56" t="s">
        <v>137</v>
      </c>
      <c r="D30" s="12">
        <v>2</v>
      </c>
      <c r="E30" s="13">
        <v>2137.44</v>
      </c>
      <c r="F30" s="14">
        <v>9.7000000000000003E-3</v>
      </c>
      <c r="G30" s="15">
        <f t="shared" si="0"/>
        <v>2116.7068319999998</v>
      </c>
      <c r="H30" s="15">
        <v>2053.0100000000002</v>
      </c>
      <c r="I30" s="14">
        <v>1.72E-2</v>
      </c>
      <c r="J30" s="15">
        <f t="shared" si="1"/>
        <v>2017.6982280000002</v>
      </c>
      <c r="K30" s="15">
        <v>2027.46</v>
      </c>
      <c r="L30" s="14">
        <v>1.0500000000000001E-2</v>
      </c>
      <c r="M30" s="15">
        <f t="shared" si="6"/>
        <v>2006.1716700000002</v>
      </c>
      <c r="N30" s="15">
        <f t="shared" si="2"/>
        <v>6140.5767300000007</v>
      </c>
      <c r="O30" s="16">
        <f t="shared" si="7"/>
        <v>1.2768419414665059E-2</v>
      </c>
      <c r="P30" s="17">
        <v>121950</v>
      </c>
      <c r="Q30" s="17">
        <f t="shared" si="8"/>
        <v>30487.5</v>
      </c>
      <c r="R30" s="18">
        <f t="shared" si="9"/>
        <v>24390</v>
      </c>
      <c r="S30" s="18">
        <f t="shared" si="3"/>
        <v>6097.5</v>
      </c>
      <c r="T30" s="12">
        <f t="shared" si="10"/>
        <v>30706.374305589521</v>
      </c>
      <c r="U30" s="19">
        <v>1</v>
      </c>
      <c r="V30" s="19">
        <v>1</v>
      </c>
      <c r="W30" s="19">
        <v>1</v>
      </c>
      <c r="X30" s="19">
        <v>1</v>
      </c>
      <c r="Y30" s="19">
        <v>1</v>
      </c>
      <c r="Z30" s="19">
        <f t="shared" si="11"/>
        <v>5</v>
      </c>
      <c r="AA30" s="12">
        <f t="shared" si="12"/>
        <v>6097.5</v>
      </c>
      <c r="AB30" s="20">
        <f t="shared" si="4"/>
        <v>36803.874305589517</v>
      </c>
      <c r="AC30" s="21">
        <f t="shared" si="5"/>
        <v>1.2071791490148263</v>
      </c>
    </row>
    <row r="31" spans="1:29" s="22" customFormat="1" x14ac:dyDescent="0.25">
      <c r="A31" s="23">
        <v>26</v>
      </c>
      <c r="B31" s="60" t="s">
        <v>135</v>
      </c>
      <c r="C31" s="56" t="s">
        <v>136</v>
      </c>
      <c r="D31" s="12">
        <v>2</v>
      </c>
      <c r="E31" s="13">
        <v>3243.28</v>
      </c>
      <c r="F31" s="14">
        <v>0.1164</v>
      </c>
      <c r="G31" s="15">
        <f t="shared" si="0"/>
        <v>2865.7622080000001</v>
      </c>
      <c r="H31" s="15">
        <v>3044.91</v>
      </c>
      <c r="I31" s="14">
        <v>7.8600000000000003E-2</v>
      </c>
      <c r="J31" s="15">
        <f t="shared" si="1"/>
        <v>2805.580074</v>
      </c>
      <c r="K31" s="15">
        <v>3015.22</v>
      </c>
      <c r="L31" s="14">
        <v>9.2399999999999996E-2</v>
      </c>
      <c r="M31" s="15">
        <f t="shared" si="6"/>
        <v>2736.6136719999995</v>
      </c>
      <c r="N31" s="15">
        <f t="shared" si="2"/>
        <v>8407.9559539999991</v>
      </c>
      <c r="O31" s="16">
        <f t="shared" si="7"/>
        <v>1.7483098536365371E-2</v>
      </c>
      <c r="P31" s="17">
        <v>205550</v>
      </c>
      <c r="Q31" s="17">
        <f t="shared" si="8"/>
        <v>51387.5</v>
      </c>
      <c r="R31" s="18">
        <f t="shared" si="9"/>
        <v>41110</v>
      </c>
      <c r="S31" s="18">
        <f t="shared" si="3"/>
        <v>10277.5</v>
      </c>
      <c r="T31" s="12">
        <f t="shared" si="10"/>
        <v>42044.559333832149</v>
      </c>
      <c r="U31" s="19">
        <v>0</v>
      </c>
      <c r="V31" s="19">
        <v>1</v>
      </c>
      <c r="W31" s="19">
        <v>0</v>
      </c>
      <c r="X31" s="19">
        <v>0</v>
      </c>
      <c r="Y31" s="19">
        <v>1</v>
      </c>
      <c r="Z31" s="19">
        <f t="shared" si="11"/>
        <v>2</v>
      </c>
      <c r="AA31" s="12">
        <f t="shared" si="12"/>
        <v>4111</v>
      </c>
      <c r="AB31" s="20">
        <f t="shared" si="4"/>
        <v>46155.559333832149</v>
      </c>
      <c r="AC31" s="21">
        <f t="shared" si="5"/>
        <v>0.89818651099649038</v>
      </c>
    </row>
    <row r="32" spans="1:29" s="22" customFormat="1" x14ac:dyDescent="0.25">
      <c r="A32" s="23">
        <v>27</v>
      </c>
      <c r="B32" s="61" t="s">
        <v>73</v>
      </c>
      <c r="C32" s="55" t="s">
        <v>74</v>
      </c>
      <c r="D32" s="12">
        <v>2</v>
      </c>
      <c r="E32" s="13">
        <v>1329.8300000000038</v>
      </c>
      <c r="F32" s="14">
        <v>7.7200000000000005E-2</v>
      </c>
      <c r="G32" s="15">
        <f t="shared" si="0"/>
        <v>1227.1671240000035</v>
      </c>
      <c r="H32" s="15">
        <v>1298.8700000000028</v>
      </c>
      <c r="I32" s="14">
        <v>6.9699999999999998E-2</v>
      </c>
      <c r="J32" s="15">
        <f t="shared" si="1"/>
        <v>1208.3387610000027</v>
      </c>
      <c r="K32" s="15">
        <v>1093.7000000000035</v>
      </c>
      <c r="L32" s="14">
        <v>1.46E-2</v>
      </c>
      <c r="M32" s="15">
        <f t="shared" si="6"/>
        <v>1077.7319800000034</v>
      </c>
      <c r="N32" s="15">
        <f t="shared" si="2"/>
        <v>3513.2378650000092</v>
      </c>
      <c r="O32" s="16">
        <f t="shared" si="7"/>
        <v>7.3052575574285728E-3</v>
      </c>
      <c r="P32" s="17">
        <v>108385</v>
      </c>
      <c r="Q32" s="17">
        <f t="shared" si="8"/>
        <v>27096.25</v>
      </c>
      <c r="R32" s="18">
        <f t="shared" si="9"/>
        <v>21677</v>
      </c>
      <c r="S32" s="18">
        <f t="shared" si="3"/>
        <v>5419.25</v>
      </c>
      <c r="T32" s="12">
        <f t="shared" si="10"/>
        <v>17568.186450665922</v>
      </c>
      <c r="U32" s="19">
        <v>1</v>
      </c>
      <c r="V32" s="19">
        <v>0</v>
      </c>
      <c r="W32" s="19">
        <v>1</v>
      </c>
      <c r="X32" s="19">
        <v>1</v>
      </c>
      <c r="Y32" s="19">
        <v>0</v>
      </c>
      <c r="Z32" s="19">
        <f t="shared" si="11"/>
        <v>3</v>
      </c>
      <c r="AA32" s="12">
        <f t="shared" si="12"/>
        <v>3251.5500000000006</v>
      </c>
      <c r="AB32" s="20">
        <f t="shared" si="4"/>
        <v>20819.736450665921</v>
      </c>
      <c r="AC32" s="21">
        <f t="shared" si="5"/>
        <v>0.76836228078298363</v>
      </c>
    </row>
    <row r="33" spans="1:29" s="22" customFormat="1" x14ac:dyDescent="0.25">
      <c r="A33" s="23">
        <v>28</v>
      </c>
      <c r="B33" s="61" t="s">
        <v>75</v>
      </c>
      <c r="C33" s="55" t="s">
        <v>76</v>
      </c>
      <c r="D33" s="12">
        <v>2</v>
      </c>
      <c r="E33" s="13">
        <v>2081.4699999999998</v>
      </c>
      <c r="F33" s="14">
        <v>2.2200000000000001E-2</v>
      </c>
      <c r="G33" s="15">
        <f t="shared" si="0"/>
        <v>2035.2613659999997</v>
      </c>
      <c r="H33" s="15">
        <v>1890.84</v>
      </c>
      <c r="I33" s="14">
        <v>7.3300000000000004E-2</v>
      </c>
      <c r="J33" s="15">
        <f t="shared" si="1"/>
        <v>1752.2414279999998</v>
      </c>
      <c r="K33" s="15">
        <v>1747.42</v>
      </c>
      <c r="L33" s="14">
        <v>2.53E-2</v>
      </c>
      <c r="M33" s="15">
        <f t="shared" si="6"/>
        <v>1703.210274</v>
      </c>
      <c r="N33" s="15">
        <f t="shared" si="2"/>
        <v>5490.7130679999991</v>
      </c>
      <c r="O33" s="16">
        <f t="shared" si="7"/>
        <v>1.1417124224715344E-2</v>
      </c>
      <c r="P33" s="17">
        <v>135258</v>
      </c>
      <c r="Q33" s="17">
        <f t="shared" si="8"/>
        <v>33814.5</v>
      </c>
      <c r="R33" s="18">
        <f t="shared" si="9"/>
        <v>27051.600000000002</v>
      </c>
      <c r="S33" s="18">
        <f t="shared" si="3"/>
        <v>6762.9000000000005</v>
      </c>
      <c r="T33" s="12">
        <f t="shared" si="10"/>
        <v>27456.686575855194</v>
      </c>
      <c r="U33" s="19">
        <v>1</v>
      </c>
      <c r="V33" s="19">
        <v>0</v>
      </c>
      <c r="W33" s="19">
        <v>1</v>
      </c>
      <c r="X33" s="19">
        <v>1</v>
      </c>
      <c r="Y33" s="19">
        <v>1</v>
      </c>
      <c r="Z33" s="19">
        <f t="shared" si="11"/>
        <v>4</v>
      </c>
      <c r="AA33" s="12">
        <f t="shared" si="12"/>
        <v>5410.3200000000006</v>
      </c>
      <c r="AB33" s="20">
        <f t="shared" si="4"/>
        <v>32867.006575855194</v>
      </c>
      <c r="AC33" s="21">
        <f t="shared" si="5"/>
        <v>0.97197967072868718</v>
      </c>
    </row>
    <row r="34" spans="1:29" s="22" customFormat="1" x14ac:dyDescent="0.25">
      <c r="A34" s="23">
        <v>29</v>
      </c>
      <c r="B34" s="61" t="s">
        <v>77</v>
      </c>
      <c r="C34" s="55" t="s">
        <v>78</v>
      </c>
      <c r="D34" s="12">
        <v>2</v>
      </c>
      <c r="E34" s="13">
        <v>1582.9399999999987</v>
      </c>
      <c r="F34" s="14">
        <v>2.4E-2</v>
      </c>
      <c r="G34" s="15">
        <f t="shared" si="0"/>
        <v>1544.9494399999987</v>
      </c>
      <c r="H34" s="15">
        <v>1436.3099999999995</v>
      </c>
      <c r="I34" s="14">
        <v>6.4199999999999993E-2</v>
      </c>
      <c r="J34" s="15">
        <f t="shared" si="1"/>
        <v>1344.0988979999995</v>
      </c>
      <c r="K34" s="15">
        <v>1484.9200000000028</v>
      </c>
      <c r="L34" s="14">
        <v>2.5999999999999999E-2</v>
      </c>
      <c r="M34" s="15">
        <f t="shared" si="6"/>
        <v>1446.3120800000027</v>
      </c>
      <c r="N34" s="15">
        <f t="shared" si="2"/>
        <v>4335.3604180000011</v>
      </c>
      <c r="O34" s="16">
        <f t="shared" si="7"/>
        <v>9.0147395863192214E-3</v>
      </c>
      <c r="P34" s="17">
        <v>115236</v>
      </c>
      <c r="Q34" s="17">
        <f t="shared" si="8"/>
        <v>28809</v>
      </c>
      <c r="R34" s="18">
        <f t="shared" si="9"/>
        <v>23047.200000000001</v>
      </c>
      <c r="S34" s="18">
        <f t="shared" si="3"/>
        <v>5761.8</v>
      </c>
      <c r="T34" s="12">
        <f t="shared" si="10"/>
        <v>21679.266557222072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f t="shared" si="11"/>
        <v>0</v>
      </c>
      <c r="AA34" s="12">
        <f t="shared" si="12"/>
        <v>0</v>
      </c>
      <c r="AB34" s="20">
        <f t="shared" si="4"/>
        <v>21679.266557222072</v>
      </c>
      <c r="AC34" s="21">
        <f t="shared" si="5"/>
        <v>0.7525171494054661</v>
      </c>
    </row>
    <row r="35" spans="1:29" s="22" customFormat="1" x14ac:dyDescent="0.25">
      <c r="A35" s="23">
        <v>30</v>
      </c>
      <c r="B35" s="61" t="s">
        <v>79</v>
      </c>
      <c r="C35" s="55" t="s">
        <v>80</v>
      </c>
      <c r="D35" s="12">
        <v>2</v>
      </c>
      <c r="E35" s="13">
        <v>977.62</v>
      </c>
      <c r="F35" s="14">
        <v>6.3E-2</v>
      </c>
      <c r="G35" s="15">
        <f t="shared" si="0"/>
        <v>916.02994000000001</v>
      </c>
      <c r="H35" s="15">
        <v>1142.2900000000013</v>
      </c>
      <c r="I35" s="14">
        <v>0.14280000000000001</v>
      </c>
      <c r="J35" s="15">
        <f t="shared" si="1"/>
        <v>979.1709880000011</v>
      </c>
      <c r="K35" s="15">
        <v>1169.4900000000032</v>
      </c>
      <c r="L35" s="14">
        <v>0.15340000000000001</v>
      </c>
      <c r="M35" s="15">
        <f t="shared" si="6"/>
        <v>990.09023400000274</v>
      </c>
      <c r="N35" s="15">
        <f t="shared" si="2"/>
        <v>2885.2911620000041</v>
      </c>
      <c r="O35" s="16">
        <f t="shared" si="7"/>
        <v>5.999535436118939E-3</v>
      </c>
      <c r="P35" s="17">
        <v>95572</v>
      </c>
      <c r="Q35" s="17">
        <f t="shared" si="8"/>
        <v>23893</v>
      </c>
      <c r="R35" s="18">
        <f t="shared" si="9"/>
        <v>19114.400000000001</v>
      </c>
      <c r="S35" s="18">
        <f t="shared" si="3"/>
        <v>4778.6000000000004</v>
      </c>
      <c r="T35" s="12">
        <f t="shared" si="10"/>
        <v>14428.095974786631</v>
      </c>
      <c r="U35" s="19">
        <v>1</v>
      </c>
      <c r="V35" s="19">
        <v>0</v>
      </c>
      <c r="W35" s="19">
        <v>1</v>
      </c>
      <c r="X35" s="19">
        <v>0</v>
      </c>
      <c r="Y35" s="19">
        <v>1</v>
      </c>
      <c r="Z35" s="19">
        <f t="shared" si="11"/>
        <v>3</v>
      </c>
      <c r="AA35" s="12">
        <f t="shared" si="12"/>
        <v>2867.1600000000008</v>
      </c>
      <c r="AB35" s="20">
        <f t="shared" si="4"/>
        <v>17295.255974786633</v>
      </c>
      <c r="AC35" s="21">
        <f t="shared" si="5"/>
        <v>0.72386288765691342</v>
      </c>
    </row>
    <row r="36" spans="1:29" s="22" customFormat="1" x14ac:dyDescent="0.25">
      <c r="A36" s="23">
        <v>31</v>
      </c>
      <c r="B36" s="61" t="s">
        <v>81</v>
      </c>
      <c r="C36" s="55" t="s">
        <v>82</v>
      </c>
      <c r="D36" s="12">
        <v>2</v>
      </c>
      <c r="E36" s="13">
        <v>4178.68</v>
      </c>
      <c r="F36" s="14">
        <v>5.6300000000000003E-2</v>
      </c>
      <c r="G36" s="15">
        <f t="shared" si="0"/>
        <v>3943.4203160000002</v>
      </c>
      <c r="H36" s="15">
        <v>4365.99</v>
      </c>
      <c r="I36" s="14">
        <v>3.3700000000000001E-2</v>
      </c>
      <c r="J36" s="15">
        <f t="shared" si="1"/>
        <v>4218.8561369999998</v>
      </c>
      <c r="K36" s="15">
        <v>4131.13</v>
      </c>
      <c r="L36" s="14">
        <v>8.3999999999999995E-3</v>
      </c>
      <c r="M36" s="15">
        <f t="shared" si="6"/>
        <v>4096.428508</v>
      </c>
      <c r="N36" s="15">
        <f t="shared" si="2"/>
        <v>12258.704960999999</v>
      </c>
      <c r="O36" s="16">
        <f t="shared" si="7"/>
        <v>2.54901605020223E-2</v>
      </c>
      <c r="P36" s="17">
        <v>323374</v>
      </c>
      <c r="Q36" s="17">
        <f t="shared" si="8"/>
        <v>80843.5</v>
      </c>
      <c r="R36" s="18">
        <f t="shared" si="9"/>
        <v>64674.8</v>
      </c>
      <c r="S36" s="18">
        <f t="shared" si="3"/>
        <v>16168.7</v>
      </c>
      <c r="T36" s="12">
        <f t="shared" si="10"/>
        <v>61300.493355166196</v>
      </c>
      <c r="U36" s="19">
        <v>0</v>
      </c>
      <c r="V36" s="19">
        <v>0</v>
      </c>
      <c r="W36" s="19">
        <v>1</v>
      </c>
      <c r="X36" s="19">
        <v>1</v>
      </c>
      <c r="Y36" s="19">
        <v>0</v>
      </c>
      <c r="Z36" s="19">
        <f t="shared" si="11"/>
        <v>2</v>
      </c>
      <c r="AA36" s="12">
        <f t="shared" si="12"/>
        <v>6467.4800000000005</v>
      </c>
      <c r="AB36" s="20">
        <f t="shared" si="4"/>
        <v>67767.973355166192</v>
      </c>
      <c r="AC36" s="21">
        <f t="shared" si="5"/>
        <v>0.83826124988609096</v>
      </c>
    </row>
    <row r="37" spans="1:29" s="22" customFormat="1" x14ac:dyDescent="0.25">
      <c r="A37" s="23">
        <v>32</v>
      </c>
      <c r="B37" s="61" t="s">
        <v>83</v>
      </c>
      <c r="C37" s="55" t="s">
        <v>84</v>
      </c>
      <c r="D37" s="12">
        <v>2</v>
      </c>
      <c r="E37" s="13">
        <v>2584.19</v>
      </c>
      <c r="F37" s="14">
        <v>9.7199999999999995E-2</v>
      </c>
      <c r="G37" s="15">
        <f t="shared" si="0"/>
        <v>2333.0067320000003</v>
      </c>
      <c r="H37" s="15">
        <v>2402.7800000000002</v>
      </c>
      <c r="I37" s="14">
        <v>4.6899999999999997E-2</v>
      </c>
      <c r="J37" s="15">
        <f t="shared" si="1"/>
        <v>2290.0896180000004</v>
      </c>
      <c r="K37" s="15">
        <v>2407.33</v>
      </c>
      <c r="L37" s="14">
        <v>0.1077</v>
      </c>
      <c r="M37" s="15">
        <f t="shared" si="6"/>
        <v>2148.060559</v>
      </c>
      <c r="N37" s="15">
        <f t="shared" si="2"/>
        <v>6771.1569090000012</v>
      </c>
      <c r="O37" s="16">
        <f t="shared" si="7"/>
        <v>1.4079617459094768E-2</v>
      </c>
      <c r="P37" s="17">
        <v>145505</v>
      </c>
      <c r="Q37" s="17">
        <f t="shared" si="8"/>
        <v>36376.25</v>
      </c>
      <c r="R37" s="18">
        <f t="shared" si="9"/>
        <v>29101</v>
      </c>
      <c r="S37" s="18">
        <f t="shared" si="3"/>
        <v>7275.25</v>
      </c>
      <c r="T37" s="12">
        <f t="shared" si="10"/>
        <v>33859.633658487415</v>
      </c>
      <c r="U37" s="19">
        <v>0</v>
      </c>
      <c r="V37" s="19">
        <v>0</v>
      </c>
      <c r="W37" s="19">
        <v>0</v>
      </c>
      <c r="X37" s="19">
        <v>0</v>
      </c>
      <c r="Y37" s="19">
        <v>1</v>
      </c>
      <c r="Z37" s="19">
        <f t="shared" si="11"/>
        <v>1</v>
      </c>
      <c r="AA37" s="12">
        <f t="shared" si="12"/>
        <v>1455.0500000000002</v>
      </c>
      <c r="AB37" s="20">
        <f t="shared" si="4"/>
        <v>35314.683658487418</v>
      </c>
      <c r="AC37" s="21">
        <f t="shared" si="5"/>
        <v>0.97081704844472472</v>
      </c>
    </row>
    <row r="38" spans="1:29" s="22" customFormat="1" x14ac:dyDescent="0.25">
      <c r="A38" s="23">
        <v>33</v>
      </c>
      <c r="B38" s="61" t="s">
        <v>85</v>
      </c>
      <c r="C38" s="56" t="s">
        <v>86</v>
      </c>
      <c r="D38" s="12">
        <v>2</v>
      </c>
      <c r="E38" s="13">
        <v>1443.2700000000018</v>
      </c>
      <c r="F38" s="14">
        <v>6.7100000000000007E-2</v>
      </c>
      <c r="G38" s="15">
        <f t="shared" ref="G38:G62" si="13">E38*(1-F38)</f>
        <v>1346.4265830000015</v>
      </c>
      <c r="H38" s="15">
        <v>1348.030000000002</v>
      </c>
      <c r="I38" s="14">
        <v>5.7500000000000002E-2</v>
      </c>
      <c r="J38" s="15">
        <f t="shared" si="1"/>
        <v>1270.5182750000019</v>
      </c>
      <c r="K38" s="15">
        <v>1265.2499999999961</v>
      </c>
      <c r="L38" s="14">
        <v>5.7099999999999998E-2</v>
      </c>
      <c r="M38" s="15">
        <f t="shared" si="6"/>
        <v>1193.0042249999963</v>
      </c>
      <c r="N38" s="15">
        <f t="shared" si="2"/>
        <v>3809.9490829999995</v>
      </c>
      <c r="O38" s="16">
        <f t="shared" si="7"/>
        <v>7.9222245693300747E-3</v>
      </c>
      <c r="P38" s="17">
        <v>122637</v>
      </c>
      <c r="Q38" s="17">
        <f t="shared" si="8"/>
        <v>30659.25</v>
      </c>
      <c r="R38" s="18">
        <f t="shared" si="9"/>
        <v>24527.4</v>
      </c>
      <c r="S38" s="18">
        <f t="shared" si="3"/>
        <v>6131.85</v>
      </c>
      <c r="T38" s="12">
        <f t="shared" si="10"/>
        <v>19051.911208319929</v>
      </c>
      <c r="U38" s="19">
        <v>1</v>
      </c>
      <c r="V38" s="19">
        <v>1</v>
      </c>
      <c r="W38" s="19">
        <v>0</v>
      </c>
      <c r="X38" s="19">
        <v>0</v>
      </c>
      <c r="Y38" s="19">
        <v>1</v>
      </c>
      <c r="Z38" s="19">
        <f t="shared" si="11"/>
        <v>3</v>
      </c>
      <c r="AA38" s="12">
        <f t="shared" si="12"/>
        <v>3679.1100000000006</v>
      </c>
      <c r="AB38" s="20">
        <f t="shared" si="4"/>
        <v>22731.021208319929</v>
      </c>
      <c r="AC38" s="21">
        <f t="shared" si="5"/>
        <v>0.74140826042124086</v>
      </c>
    </row>
    <row r="39" spans="1:29" s="22" customFormat="1" x14ac:dyDescent="0.25">
      <c r="A39" s="23">
        <v>34</v>
      </c>
      <c r="B39" s="61" t="s">
        <v>87</v>
      </c>
      <c r="C39" s="56" t="s">
        <v>88</v>
      </c>
      <c r="D39" s="12">
        <v>2</v>
      </c>
      <c r="E39" s="13">
        <v>2895.73</v>
      </c>
      <c r="F39" s="14">
        <v>1.9599999999999999E-2</v>
      </c>
      <c r="G39" s="15">
        <f t="shared" si="13"/>
        <v>2838.973692</v>
      </c>
      <c r="H39" s="15">
        <v>2870.2</v>
      </c>
      <c r="I39" s="14">
        <v>2.3599999999999999E-2</v>
      </c>
      <c r="J39" s="15">
        <f t="shared" si="1"/>
        <v>2802.4632799999999</v>
      </c>
      <c r="K39" s="15">
        <v>2600.08</v>
      </c>
      <c r="L39" s="14">
        <v>1.5900000000000001E-2</v>
      </c>
      <c r="M39" s="15">
        <f t="shared" si="6"/>
        <v>2558.7387279999998</v>
      </c>
      <c r="N39" s="15">
        <f t="shared" si="2"/>
        <v>8200.1756999999998</v>
      </c>
      <c r="O39" s="16">
        <f t="shared" si="7"/>
        <v>1.7051050286533042E-2</v>
      </c>
      <c r="P39" s="17">
        <v>168788</v>
      </c>
      <c r="Q39" s="17">
        <f t="shared" si="8"/>
        <v>42197</v>
      </c>
      <c r="R39" s="18">
        <f t="shared" si="9"/>
        <v>33757.599999999999</v>
      </c>
      <c r="S39" s="18">
        <f t="shared" si="3"/>
        <v>8439.4</v>
      </c>
      <c r="T39" s="12">
        <f t="shared" si="10"/>
        <v>41005.539949632635</v>
      </c>
      <c r="U39" s="19">
        <v>0</v>
      </c>
      <c r="V39" s="19">
        <v>1</v>
      </c>
      <c r="W39" s="19">
        <v>0</v>
      </c>
      <c r="X39" s="19">
        <v>0</v>
      </c>
      <c r="Y39" s="19">
        <v>0</v>
      </c>
      <c r="Z39" s="19">
        <f t="shared" si="11"/>
        <v>1</v>
      </c>
      <c r="AA39" s="12">
        <f t="shared" si="12"/>
        <v>1687.88</v>
      </c>
      <c r="AB39" s="20">
        <f t="shared" si="4"/>
        <v>42693.419949632633</v>
      </c>
      <c r="AC39" s="21">
        <f t="shared" si="5"/>
        <v>1.0117643422431128</v>
      </c>
    </row>
    <row r="40" spans="1:29" s="22" customFormat="1" x14ac:dyDescent="0.25">
      <c r="A40" s="23">
        <v>35</v>
      </c>
      <c r="B40" s="61" t="s">
        <v>89</v>
      </c>
      <c r="C40" s="56" t="s">
        <v>90</v>
      </c>
      <c r="D40" s="12">
        <v>2</v>
      </c>
      <c r="E40" s="13">
        <v>1625.45</v>
      </c>
      <c r="F40" s="14">
        <v>3.8800000000000001E-2</v>
      </c>
      <c r="G40" s="15">
        <f t="shared" si="13"/>
        <v>1562.3825400000001</v>
      </c>
      <c r="H40" s="15">
        <v>1691.23</v>
      </c>
      <c r="I40" s="14">
        <v>6.9900000000000004E-2</v>
      </c>
      <c r="J40" s="15">
        <f t="shared" si="1"/>
        <v>1573.013023</v>
      </c>
      <c r="K40" s="15">
        <v>1545.28</v>
      </c>
      <c r="L40" s="14">
        <v>0.03</v>
      </c>
      <c r="M40" s="15">
        <f t="shared" si="6"/>
        <v>1498.9215999999999</v>
      </c>
      <c r="N40" s="15">
        <f t="shared" si="2"/>
        <v>4634.3171629999997</v>
      </c>
      <c r="O40" s="16">
        <f t="shared" si="7"/>
        <v>9.6363758388806394E-3</v>
      </c>
      <c r="P40" s="17">
        <v>122248</v>
      </c>
      <c r="Q40" s="17">
        <f t="shared" si="8"/>
        <v>30562</v>
      </c>
      <c r="R40" s="18">
        <f t="shared" si="9"/>
        <v>24449.600000000002</v>
      </c>
      <c r="S40" s="18">
        <f t="shared" si="3"/>
        <v>6112.4000000000005</v>
      </c>
      <c r="T40" s="12">
        <f t="shared" si="10"/>
        <v>23174.220226362304</v>
      </c>
      <c r="U40" s="19">
        <v>0</v>
      </c>
      <c r="V40" s="19">
        <v>1</v>
      </c>
      <c r="W40" s="19">
        <v>1</v>
      </c>
      <c r="X40" s="19">
        <v>0</v>
      </c>
      <c r="Y40" s="19">
        <v>0</v>
      </c>
      <c r="Z40" s="19">
        <f t="shared" si="11"/>
        <v>2</v>
      </c>
      <c r="AA40" s="12">
        <f t="shared" si="12"/>
        <v>2444.9600000000005</v>
      </c>
      <c r="AB40" s="20">
        <f t="shared" si="4"/>
        <v>25619.180226362303</v>
      </c>
      <c r="AC40" s="21">
        <f t="shared" si="5"/>
        <v>0.83826909974354769</v>
      </c>
    </row>
    <row r="41" spans="1:29" s="22" customFormat="1" x14ac:dyDescent="0.25">
      <c r="A41" s="23">
        <v>36</v>
      </c>
      <c r="B41" s="61" t="s">
        <v>91</v>
      </c>
      <c r="C41" s="55" t="s">
        <v>92</v>
      </c>
      <c r="D41" s="12">
        <v>2</v>
      </c>
      <c r="E41" s="13">
        <v>2367.100000000004</v>
      </c>
      <c r="F41" s="14">
        <v>0.1595</v>
      </c>
      <c r="G41" s="15">
        <f t="shared" si="13"/>
        <v>1989.5475500000034</v>
      </c>
      <c r="H41" s="15">
        <v>2115.58</v>
      </c>
      <c r="I41" s="14">
        <v>9.7799999999999998E-2</v>
      </c>
      <c r="J41" s="15">
        <f t="shared" si="1"/>
        <v>1908.6762759999999</v>
      </c>
      <c r="K41" s="15">
        <v>2267.3400000000006</v>
      </c>
      <c r="L41" s="14">
        <v>7.0499999999999993E-2</v>
      </c>
      <c r="M41" s="15">
        <f t="shared" si="6"/>
        <v>2107.4925300000004</v>
      </c>
      <c r="N41" s="15">
        <f t="shared" si="2"/>
        <v>6005.7163560000035</v>
      </c>
      <c r="O41" s="16">
        <f t="shared" si="7"/>
        <v>1.2487997250206485E-2</v>
      </c>
      <c r="P41" s="17">
        <v>175115</v>
      </c>
      <c r="Q41" s="17">
        <f t="shared" si="8"/>
        <v>43778.75</v>
      </c>
      <c r="R41" s="18">
        <f t="shared" si="9"/>
        <v>35023</v>
      </c>
      <c r="S41" s="18">
        <f t="shared" si="3"/>
        <v>8755.75</v>
      </c>
      <c r="T41" s="12">
        <f t="shared" si="10"/>
        <v>30031.995773227187</v>
      </c>
      <c r="U41" s="19">
        <v>1</v>
      </c>
      <c r="V41" s="19">
        <v>0</v>
      </c>
      <c r="W41" s="19">
        <v>0</v>
      </c>
      <c r="X41" s="19">
        <v>1</v>
      </c>
      <c r="Y41" s="19">
        <v>1</v>
      </c>
      <c r="Z41" s="19">
        <f t="shared" si="11"/>
        <v>3</v>
      </c>
      <c r="AA41" s="12">
        <f t="shared" si="12"/>
        <v>5253.4500000000007</v>
      </c>
      <c r="AB41" s="20">
        <f t="shared" si="4"/>
        <v>35285.445773227184</v>
      </c>
      <c r="AC41" s="21">
        <f t="shared" si="5"/>
        <v>0.80599482107705644</v>
      </c>
    </row>
    <row r="42" spans="1:29" s="22" customFormat="1" x14ac:dyDescent="0.25">
      <c r="A42" s="23">
        <v>37</v>
      </c>
      <c r="B42" s="61" t="s">
        <v>93</v>
      </c>
      <c r="C42" s="55" t="s">
        <v>94</v>
      </c>
      <c r="D42" s="12">
        <v>2</v>
      </c>
      <c r="E42" s="13">
        <v>2869.98</v>
      </c>
      <c r="F42" s="14">
        <v>0.1048</v>
      </c>
      <c r="G42" s="15">
        <f t="shared" si="13"/>
        <v>2569.2060959999999</v>
      </c>
      <c r="H42" s="15">
        <v>3495.21</v>
      </c>
      <c r="I42" s="14">
        <v>9.6100000000000005E-2</v>
      </c>
      <c r="J42" s="15">
        <f t="shared" si="1"/>
        <v>3159.3203190000004</v>
      </c>
      <c r="K42" s="15">
        <v>3288.11</v>
      </c>
      <c r="L42" s="14">
        <v>8.9899999999999994E-2</v>
      </c>
      <c r="M42" s="15">
        <f t="shared" si="6"/>
        <v>2992.5089110000004</v>
      </c>
      <c r="N42" s="15">
        <f t="shared" si="2"/>
        <v>8721.0353260000011</v>
      </c>
      <c r="O42" s="16">
        <f t="shared" si="7"/>
        <v>1.8134100699117594E-2</v>
      </c>
      <c r="P42" s="17">
        <v>176015</v>
      </c>
      <c r="Q42" s="17">
        <f t="shared" si="8"/>
        <v>44003.75</v>
      </c>
      <c r="R42" s="18">
        <f t="shared" si="9"/>
        <v>35203</v>
      </c>
      <c r="S42" s="18">
        <f t="shared" si="3"/>
        <v>8800.75</v>
      </c>
      <c r="T42" s="12">
        <f t="shared" si="10"/>
        <v>43610.134166082629</v>
      </c>
      <c r="U42" s="19">
        <v>1</v>
      </c>
      <c r="V42" s="19">
        <v>0</v>
      </c>
      <c r="W42" s="19">
        <v>0</v>
      </c>
      <c r="X42" s="19">
        <v>0</v>
      </c>
      <c r="Y42" s="19">
        <v>1</v>
      </c>
      <c r="Z42" s="19">
        <f t="shared" si="11"/>
        <v>2</v>
      </c>
      <c r="AA42" s="12">
        <f t="shared" si="12"/>
        <v>3520.3</v>
      </c>
      <c r="AB42" s="20">
        <f t="shared" si="4"/>
        <v>47130.434166082632</v>
      </c>
      <c r="AC42" s="21">
        <f t="shared" si="5"/>
        <v>1.0710549479551772</v>
      </c>
    </row>
    <row r="43" spans="1:29" s="22" customFormat="1" x14ac:dyDescent="0.25">
      <c r="A43" s="23">
        <v>38</v>
      </c>
      <c r="B43" s="61" t="s">
        <v>95</v>
      </c>
      <c r="C43" s="56" t="s">
        <v>96</v>
      </c>
      <c r="D43" s="12">
        <v>2</v>
      </c>
      <c r="E43" s="13">
        <v>3252.53</v>
      </c>
      <c r="F43" s="14">
        <v>0</v>
      </c>
      <c r="G43" s="15">
        <f t="shared" si="13"/>
        <v>3252.53</v>
      </c>
      <c r="H43" s="15">
        <v>3063.73</v>
      </c>
      <c r="I43" s="14">
        <v>9.2999999999999992E-3</v>
      </c>
      <c r="J43" s="15">
        <f t="shared" si="1"/>
        <v>3035.2373110000003</v>
      </c>
      <c r="K43" s="15">
        <v>2964.46</v>
      </c>
      <c r="L43" s="14">
        <v>3.3999999999999998E-3</v>
      </c>
      <c r="M43" s="15">
        <f t="shared" si="6"/>
        <v>2954.3808360000003</v>
      </c>
      <c r="N43" s="15">
        <f t="shared" si="2"/>
        <v>9242.1481469999999</v>
      </c>
      <c r="O43" s="16">
        <f t="shared" si="7"/>
        <v>1.9217677593186835E-2</v>
      </c>
      <c r="P43" s="17">
        <v>162518</v>
      </c>
      <c r="Q43" s="17">
        <f t="shared" si="8"/>
        <v>40629.5</v>
      </c>
      <c r="R43" s="18">
        <f t="shared" si="9"/>
        <v>32503.600000000002</v>
      </c>
      <c r="S43" s="18">
        <f t="shared" si="3"/>
        <v>8125.9000000000005</v>
      </c>
      <c r="T43" s="12">
        <f t="shared" si="10"/>
        <v>46215.994501463152</v>
      </c>
      <c r="U43" s="19">
        <v>0</v>
      </c>
      <c r="V43" s="19">
        <v>1</v>
      </c>
      <c r="W43" s="19">
        <v>1</v>
      </c>
      <c r="X43" s="19">
        <v>1</v>
      </c>
      <c r="Y43" s="19">
        <v>1</v>
      </c>
      <c r="Z43" s="19">
        <f t="shared" si="11"/>
        <v>4</v>
      </c>
      <c r="AA43" s="12">
        <f t="shared" si="12"/>
        <v>6500.7200000000012</v>
      </c>
      <c r="AB43" s="20">
        <f t="shared" si="4"/>
        <v>52716.714501463153</v>
      </c>
      <c r="AC43" s="21">
        <f t="shared" si="5"/>
        <v>1.2974984802043628</v>
      </c>
    </row>
    <row r="44" spans="1:29" s="22" customFormat="1" ht="30" x14ac:dyDescent="0.25">
      <c r="A44" s="23">
        <v>39</v>
      </c>
      <c r="B44" s="61" t="s">
        <v>97</v>
      </c>
      <c r="C44" s="55" t="s">
        <v>98</v>
      </c>
      <c r="D44" s="12">
        <v>3</v>
      </c>
      <c r="E44" s="13">
        <v>9860.5</v>
      </c>
      <c r="F44" s="14">
        <v>2.3999999999999998E-3</v>
      </c>
      <c r="G44" s="15">
        <f t="shared" si="13"/>
        <v>9836.8348000000005</v>
      </c>
      <c r="H44" s="15">
        <v>9191.7000000000007</v>
      </c>
      <c r="I44" s="14">
        <v>4.8999999999999998E-3</v>
      </c>
      <c r="J44" s="15">
        <f t="shared" si="1"/>
        <v>9146.6606700000011</v>
      </c>
      <c r="K44" s="15">
        <v>9579.32</v>
      </c>
      <c r="L44" s="14">
        <v>6.4000000000000003E-3</v>
      </c>
      <c r="M44" s="15">
        <f t="shared" si="6"/>
        <v>9518.0123519999997</v>
      </c>
      <c r="N44" s="15">
        <f t="shared" si="2"/>
        <v>28501.507822</v>
      </c>
      <c r="O44" s="16">
        <f t="shared" si="7"/>
        <v>5.9264662233388103E-2</v>
      </c>
      <c r="P44" s="17">
        <v>790456</v>
      </c>
      <c r="Q44" s="17">
        <f t="shared" si="8"/>
        <v>197614</v>
      </c>
      <c r="R44" s="18">
        <f t="shared" si="9"/>
        <v>158091.20000000001</v>
      </c>
      <c r="S44" s="18">
        <f t="shared" si="3"/>
        <v>39522.800000000003</v>
      </c>
      <c r="T44" s="12">
        <f t="shared" si="10"/>
        <v>142523.74099981639</v>
      </c>
      <c r="U44" s="19">
        <v>1</v>
      </c>
      <c r="V44" s="19">
        <v>1</v>
      </c>
      <c r="W44" s="19">
        <v>1</v>
      </c>
      <c r="X44" s="19">
        <v>1</v>
      </c>
      <c r="Y44" s="19">
        <v>1</v>
      </c>
      <c r="Z44" s="19">
        <f t="shared" si="11"/>
        <v>5</v>
      </c>
      <c r="AA44" s="12">
        <f t="shared" si="12"/>
        <v>39522.800000000003</v>
      </c>
      <c r="AB44" s="20">
        <f t="shared" si="4"/>
        <v>182046.54099981638</v>
      </c>
      <c r="AC44" s="21">
        <f t="shared" si="5"/>
        <v>0.92122289412600511</v>
      </c>
    </row>
    <row r="45" spans="1:29" s="22" customFormat="1" ht="30" x14ac:dyDescent="0.25">
      <c r="A45" s="23">
        <v>40</v>
      </c>
      <c r="B45" s="61" t="s">
        <v>99</v>
      </c>
      <c r="C45" s="57" t="s">
        <v>100</v>
      </c>
      <c r="D45" s="12">
        <v>3</v>
      </c>
      <c r="E45" s="13">
        <v>12196.320000000012</v>
      </c>
      <c r="F45" s="14">
        <v>1.9099999999999999E-2</v>
      </c>
      <c r="G45" s="15">
        <f t="shared" si="13"/>
        <v>11963.370288000013</v>
      </c>
      <c r="H45" s="15">
        <v>11345.06</v>
      </c>
      <c r="I45" s="14">
        <v>9.2999999999999992E-3</v>
      </c>
      <c r="J45" s="15">
        <f t="shared" si="1"/>
        <v>11239.550942</v>
      </c>
      <c r="K45" s="15">
        <v>10632.75</v>
      </c>
      <c r="L45" s="14">
        <v>9.7000000000000003E-3</v>
      </c>
      <c r="M45" s="15">
        <f t="shared" si="6"/>
        <v>10529.612325</v>
      </c>
      <c r="N45" s="15">
        <f t="shared" si="2"/>
        <v>33732.533555000016</v>
      </c>
      <c r="O45" s="16">
        <f t="shared" si="7"/>
        <v>7.0141805124793663E-2</v>
      </c>
      <c r="P45" s="17">
        <v>777040</v>
      </c>
      <c r="Q45" s="17">
        <f t="shared" si="8"/>
        <v>194260</v>
      </c>
      <c r="R45" s="18">
        <f t="shared" si="9"/>
        <v>155408</v>
      </c>
      <c r="S45" s="18">
        <f t="shared" si="3"/>
        <v>38852</v>
      </c>
      <c r="T45" s="12">
        <f t="shared" si="10"/>
        <v>168681.84327951371</v>
      </c>
      <c r="U45" s="19">
        <v>1</v>
      </c>
      <c r="V45" s="19">
        <v>1</v>
      </c>
      <c r="W45" s="19">
        <v>1</v>
      </c>
      <c r="X45" s="19">
        <v>0</v>
      </c>
      <c r="Y45" s="19">
        <v>1</v>
      </c>
      <c r="Z45" s="19">
        <f t="shared" si="11"/>
        <v>4</v>
      </c>
      <c r="AA45" s="12">
        <f t="shared" si="12"/>
        <v>31081.600000000002</v>
      </c>
      <c r="AB45" s="20">
        <f t="shared" si="4"/>
        <v>199763.44327951371</v>
      </c>
      <c r="AC45" s="21">
        <f t="shared" si="5"/>
        <v>1.0283302958896001</v>
      </c>
    </row>
    <row r="46" spans="1:29" s="22" customFormat="1" ht="30" x14ac:dyDescent="0.25">
      <c r="A46" s="23">
        <v>41</v>
      </c>
      <c r="B46" s="61" t="s">
        <v>101</v>
      </c>
      <c r="C46" s="55" t="s">
        <v>102</v>
      </c>
      <c r="D46" s="12">
        <v>3</v>
      </c>
      <c r="E46" s="13">
        <v>3201.14</v>
      </c>
      <c r="F46" s="14">
        <v>4.8599999999999997E-2</v>
      </c>
      <c r="G46" s="15">
        <f t="shared" si="13"/>
        <v>3045.5645960000002</v>
      </c>
      <c r="H46" s="15">
        <v>3688.58</v>
      </c>
      <c r="I46" s="14">
        <v>1.9400000000000001E-2</v>
      </c>
      <c r="J46" s="15">
        <f t="shared" si="1"/>
        <v>3617.0215480000002</v>
      </c>
      <c r="K46" s="15">
        <v>3486.63</v>
      </c>
      <c r="L46" s="14">
        <v>3.0499999999999999E-2</v>
      </c>
      <c r="M46" s="15">
        <f t="shared" si="6"/>
        <v>3380.287785</v>
      </c>
      <c r="N46" s="15">
        <f t="shared" si="2"/>
        <v>10042.873929000001</v>
      </c>
      <c r="O46" s="16">
        <f t="shared" si="7"/>
        <v>2.0882668207303251E-2</v>
      </c>
      <c r="P46" s="17">
        <v>209132</v>
      </c>
      <c r="Q46" s="17">
        <f t="shared" si="8"/>
        <v>52283</v>
      </c>
      <c r="R46" s="18">
        <f t="shared" si="9"/>
        <v>41826.400000000001</v>
      </c>
      <c r="S46" s="18">
        <f t="shared" si="3"/>
        <v>10456.6</v>
      </c>
      <c r="T46" s="12">
        <f t="shared" si="10"/>
        <v>50220.07858986895</v>
      </c>
      <c r="U46" s="19">
        <v>0</v>
      </c>
      <c r="V46" s="19">
        <v>1</v>
      </c>
      <c r="W46" s="19">
        <v>1</v>
      </c>
      <c r="X46" s="19">
        <v>0</v>
      </c>
      <c r="Y46" s="19">
        <v>0</v>
      </c>
      <c r="Z46" s="19">
        <f t="shared" si="11"/>
        <v>2</v>
      </c>
      <c r="AA46" s="12">
        <f t="shared" si="12"/>
        <v>4182.6400000000003</v>
      </c>
      <c r="AB46" s="20">
        <f t="shared" si="4"/>
        <v>54402.718589868949</v>
      </c>
      <c r="AC46" s="21">
        <f t="shared" si="5"/>
        <v>1.0405431706265698</v>
      </c>
    </row>
    <row r="47" spans="1:29" s="22" customFormat="1" ht="30" x14ac:dyDescent="0.25">
      <c r="A47" s="23">
        <v>42</v>
      </c>
      <c r="B47" s="61" t="s">
        <v>103</v>
      </c>
      <c r="C47" s="56" t="s">
        <v>104</v>
      </c>
      <c r="D47" s="12">
        <v>3</v>
      </c>
      <c r="E47" s="13">
        <v>3906.42</v>
      </c>
      <c r="F47" s="14">
        <v>0</v>
      </c>
      <c r="G47" s="15">
        <f t="shared" si="13"/>
        <v>3906.42</v>
      </c>
      <c r="H47" s="15">
        <v>3857.36</v>
      </c>
      <c r="I47" s="14">
        <v>0</v>
      </c>
      <c r="J47" s="15">
        <f t="shared" si="1"/>
        <v>3857.36</v>
      </c>
      <c r="K47" s="15">
        <v>3578.97</v>
      </c>
      <c r="L47" s="14">
        <v>0</v>
      </c>
      <c r="M47" s="15">
        <f t="shared" si="6"/>
        <v>3578.97</v>
      </c>
      <c r="N47" s="15">
        <f t="shared" si="2"/>
        <v>11342.75</v>
      </c>
      <c r="O47" s="16">
        <f t="shared" si="7"/>
        <v>2.3585567884548214E-2</v>
      </c>
      <c r="P47" s="17">
        <v>225075</v>
      </c>
      <c r="Q47" s="17">
        <f t="shared" si="8"/>
        <v>56268.75</v>
      </c>
      <c r="R47" s="18">
        <f t="shared" si="9"/>
        <v>45015</v>
      </c>
      <c r="S47" s="18">
        <f t="shared" si="3"/>
        <v>11253.75</v>
      </c>
      <c r="T47" s="12">
        <f t="shared" si="10"/>
        <v>56720.197868893913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s="19">
        <f t="shared" si="11"/>
        <v>5</v>
      </c>
      <c r="AA47" s="12">
        <f t="shared" si="12"/>
        <v>11253.75</v>
      </c>
      <c r="AB47" s="20">
        <f t="shared" si="4"/>
        <v>67973.947868893913</v>
      </c>
      <c r="AC47" s="21">
        <f t="shared" si="5"/>
        <v>1.2080230655362685</v>
      </c>
    </row>
    <row r="48" spans="1:29" s="22" customFormat="1" ht="30" x14ac:dyDescent="0.25">
      <c r="A48" s="23">
        <v>43</v>
      </c>
      <c r="B48" s="61" t="s">
        <v>105</v>
      </c>
      <c r="C48" s="55" t="s">
        <v>106</v>
      </c>
      <c r="D48" s="12">
        <v>3</v>
      </c>
      <c r="E48" s="13">
        <v>4717.5</v>
      </c>
      <c r="F48" s="14">
        <v>8.3699999999999997E-2</v>
      </c>
      <c r="G48" s="15">
        <f t="shared" si="13"/>
        <v>4322.6452499999996</v>
      </c>
      <c r="H48" s="15">
        <v>4595.1099999999997</v>
      </c>
      <c r="I48" s="14">
        <v>4.1399999999999999E-2</v>
      </c>
      <c r="J48" s="15">
        <f t="shared" si="1"/>
        <v>4404.8724459999994</v>
      </c>
      <c r="K48" s="15">
        <v>4321.9399999999996</v>
      </c>
      <c r="L48" s="14">
        <v>7.22E-2</v>
      </c>
      <c r="M48" s="15">
        <f t="shared" si="6"/>
        <v>4009.8959319999994</v>
      </c>
      <c r="N48" s="15">
        <f t="shared" si="2"/>
        <v>12737.413627999998</v>
      </c>
      <c r="O48" s="16">
        <f t="shared" si="7"/>
        <v>2.6485564241190498E-2</v>
      </c>
      <c r="P48" s="17">
        <v>277140</v>
      </c>
      <c r="Q48" s="17">
        <f t="shared" si="8"/>
        <v>69285</v>
      </c>
      <c r="R48" s="18">
        <f t="shared" si="9"/>
        <v>55428</v>
      </c>
      <c r="S48" s="18">
        <f t="shared" si="3"/>
        <v>13857</v>
      </c>
      <c r="T48" s="12">
        <f t="shared" si="10"/>
        <v>63694.308815596371</v>
      </c>
      <c r="U48" s="19">
        <v>0</v>
      </c>
      <c r="V48" s="19">
        <v>1</v>
      </c>
      <c r="W48" s="19">
        <v>1</v>
      </c>
      <c r="X48" s="19">
        <v>0</v>
      </c>
      <c r="Y48" s="19">
        <v>1</v>
      </c>
      <c r="Z48" s="19">
        <f t="shared" si="11"/>
        <v>3</v>
      </c>
      <c r="AA48" s="12">
        <f t="shared" si="12"/>
        <v>8314.2000000000007</v>
      </c>
      <c r="AB48" s="20">
        <f t="shared" si="4"/>
        <v>72008.508815596375</v>
      </c>
      <c r="AC48" s="21">
        <f t="shared" si="5"/>
        <v>1.0393087799032457</v>
      </c>
    </row>
    <row r="49" spans="1:29" s="22" customFormat="1" ht="30" x14ac:dyDescent="0.25">
      <c r="A49" s="23">
        <v>44</v>
      </c>
      <c r="B49" s="61" t="s">
        <v>107</v>
      </c>
      <c r="C49" s="58" t="s">
        <v>108</v>
      </c>
      <c r="D49" s="12">
        <v>3</v>
      </c>
      <c r="E49" s="13">
        <v>22896.400000000001</v>
      </c>
      <c r="F49" s="14">
        <v>1.46E-2</v>
      </c>
      <c r="G49" s="15">
        <f t="shared" si="13"/>
        <v>22562.112560000001</v>
      </c>
      <c r="H49" s="15">
        <v>22268.12</v>
      </c>
      <c r="I49" s="14">
        <v>1.7899999999999999E-2</v>
      </c>
      <c r="J49" s="15">
        <f t="shared" si="1"/>
        <v>21869.520651999999</v>
      </c>
      <c r="K49" s="15">
        <v>21100.21</v>
      </c>
      <c r="L49" s="14">
        <v>1.2200000000000001E-2</v>
      </c>
      <c r="M49" s="15">
        <f t="shared" si="6"/>
        <v>20842.787437999999</v>
      </c>
      <c r="N49" s="15">
        <f t="shared" si="2"/>
        <v>65274.42065</v>
      </c>
      <c r="O49" s="16">
        <f t="shared" si="7"/>
        <v>0.13572848554055505</v>
      </c>
      <c r="P49" s="17">
        <v>1891865</v>
      </c>
      <c r="Q49" s="17">
        <f t="shared" si="8"/>
        <v>472966.25</v>
      </c>
      <c r="R49" s="18">
        <f t="shared" si="9"/>
        <v>378373</v>
      </c>
      <c r="S49" s="18">
        <f t="shared" si="3"/>
        <v>94593.25</v>
      </c>
      <c r="T49" s="12">
        <f t="shared" si="10"/>
        <v>326409.20897008351</v>
      </c>
      <c r="U49" s="19">
        <v>1</v>
      </c>
      <c r="V49" s="19">
        <v>0</v>
      </c>
      <c r="W49" s="19">
        <v>1</v>
      </c>
      <c r="X49" s="19">
        <v>1</v>
      </c>
      <c r="Y49" s="19">
        <v>1</v>
      </c>
      <c r="Z49" s="19">
        <f t="shared" si="11"/>
        <v>4</v>
      </c>
      <c r="AA49" s="12">
        <f t="shared" si="12"/>
        <v>75674.600000000006</v>
      </c>
      <c r="AB49" s="20">
        <f t="shared" si="4"/>
        <v>402083.80897008348</v>
      </c>
      <c r="AC49" s="21">
        <f t="shared" si="5"/>
        <v>0.85013213727212777</v>
      </c>
    </row>
    <row r="50" spans="1:29" s="22" customFormat="1" ht="30" x14ac:dyDescent="0.25">
      <c r="A50" s="23">
        <v>45</v>
      </c>
      <c r="B50" s="61" t="s">
        <v>109</v>
      </c>
      <c r="C50" s="55" t="s">
        <v>110</v>
      </c>
      <c r="D50" s="12">
        <v>3</v>
      </c>
      <c r="E50" s="13">
        <v>12400.769999999971</v>
      </c>
      <c r="F50" s="14">
        <v>7.5700000000000003E-2</v>
      </c>
      <c r="G50" s="15">
        <f t="shared" si="13"/>
        <v>11462.031710999974</v>
      </c>
      <c r="H50" s="15">
        <v>11229.41</v>
      </c>
      <c r="I50" s="14">
        <v>4.1599999999999998E-2</v>
      </c>
      <c r="J50" s="15">
        <f t="shared" si="1"/>
        <v>10762.266544</v>
      </c>
      <c r="K50" s="15">
        <v>11113.769999999984</v>
      </c>
      <c r="L50" s="14">
        <v>3.1399999999999997E-2</v>
      </c>
      <c r="M50" s="15">
        <f t="shared" si="6"/>
        <v>10764.797621999985</v>
      </c>
      <c r="N50" s="15">
        <f t="shared" si="2"/>
        <v>32989.095876999956</v>
      </c>
      <c r="O50" s="16">
        <f t="shared" si="7"/>
        <v>6.8595936634136517E-2</v>
      </c>
      <c r="P50" s="17">
        <v>650552</v>
      </c>
      <c r="Q50" s="17">
        <f t="shared" si="8"/>
        <v>162638</v>
      </c>
      <c r="R50" s="18">
        <f t="shared" si="9"/>
        <v>130110.40000000001</v>
      </c>
      <c r="S50" s="18">
        <f t="shared" si="3"/>
        <v>32527.600000000002</v>
      </c>
      <c r="T50" s="12">
        <f t="shared" si="10"/>
        <v>164964.23227694779</v>
      </c>
      <c r="U50" s="19">
        <v>0</v>
      </c>
      <c r="V50" s="19">
        <v>1</v>
      </c>
      <c r="W50" s="19">
        <v>1</v>
      </c>
      <c r="X50" s="19">
        <v>1</v>
      </c>
      <c r="Y50" s="19">
        <v>1</v>
      </c>
      <c r="Z50" s="19">
        <f t="shared" si="11"/>
        <v>4</v>
      </c>
      <c r="AA50" s="12">
        <f t="shared" si="12"/>
        <v>26022.080000000002</v>
      </c>
      <c r="AB50" s="20">
        <f t="shared" si="4"/>
        <v>190986.31227694778</v>
      </c>
      <c r="AC50" s="21">
        <f t="shared" si="5"/>
        <v>1.1743031288932955</v>
      </c>
    </row>
    <row r="51" spans="1:29" s="22" customFormat="1" ht="30" x14ac:dyDescent="0.25">
      <c r="A51" s="23">
        <v>46</v>
      </c>
      <c r="B51" s="61" t="s">
        <v>111</v>
      </c>
      <c r="C51" s="55" t="s">
        <v>112</v>
      </c>
      <c r="D51" s="12">
        <v>3</v>
      </c>
      <c r="E51" s="13">
        <v>4864.43</v>
      </c>
      <c r="F51" s="14">
        <v>4.7800000000000002E-2</v>
      </c>
      <c r="G51" s="15">
        <f t="shared" si="13"/>
        <v>4631.9102460000004</v>
      </c>
      <c r="H51" s="15">
        <v>4469.1099999999997</v>
      </c>
      <c r="I51" s="14">
        <v>4.7100000000000003E-2</v>
      </c>
      <c r="J51" s="15">
        <f t="shared" si="1"/>
        <v>4258.6149189999996</v>
      </c>
      <c r="K51" s="15">
        <v>4206.92</v>
      </c>
      <c r="L51" s="14">
        <v>4.6600000000000003E-2</v>
      </c>
      <c r="M51" s="15">
        <f t="shared" si="6"/>
        <v>4010.877528</v>
      </c>
      <c r="N51" s="15">
        <f t="shared" si="2"/>
        <v>12901.402693</v>
      </c>
      <c r="O51" s="16">
        <f t="shared" si="7"/>
        <v>2.6826555202366677E-2</v>
      </c>
      <c r="P51" s="17">
        <v>219455</v>
      </c>
      <c r="Q51" s="17">
        <f t="shared" si="8"/>
        <v>54863.75</v>
      </c>
      <c r="R51" s="18">
        <f t="shared" si="9"/>
        <v>43891</v>
      </c>
      <c r="S51" s="18">
        <f t="shared" si="3"/>
        <v>10972.75</v>
      </c>
      <c r="T51" s="12">
        <f t="shared" si="10"/>
        <v>64514.347361375389</v>
      </c>
      <c r="U51" s="19">
        <v>0</v>
      </c>
      <c r="V51" s="19">
        <v>1</v>
      </c>
      <c r="W51" s="19">
        <v>0</v>
      </c>
      <c r="X51" s="19">
        <v>1</v>
      </c>
      <c r="Y51" s="19">
        <v>0</v>
      </c>
      <c r="Z51" s="19">
        <f t="shared" si="11"/>
        <v>2</v>
      </c>
      <c r="AA51" s="12">
        <f t="shared" si="12"/>
        <v>4389.1000000000004</v>
      </c>
      <c r="AB51" s="20">
        <f t="shared" si="4"/>
        <v>68903.447361375394</v>
      </c>
      <c r="AC51" s="21">
        <f t="shared" si="5"/>
        <v>1.2559011617210889</v>
      </c>
    </row>
    <row r="52" spans="1:29" s="22" customFormat="1" ht="30" x14ac:dyDescent="0.25">
      <c r="A52" s="23">
        <v>47</v>
      </c>
      <c r="B52" s="61" t="s">
        <v>113</v>
      </c>
      <c r="C52" s="55" t="s">
        <v>114</v>
      </c>
      <c r="D52" s="12">
        <v>4</v>
      </c>
      <c r="E52" s="13">
        <v>4766.12</v>
      </c>
      <c r="F52" s="14">
        <v>0</v>
      </c>
      <c r="G52" s="15">
        <f t="shared" si="13"/>
        <v>4766.12</v>
      </c>
      <c r="H52" s="15">
        <v>4497.9500000000016</v>
      </c>
      <c r="I52" s="14">
        <v>0</v>
      </c>
      <c r="J52" s="15">
        <f t="shared" si="1"/>
        <v>4497.9500000000016</v>
      </c>
      <c r="K52" s="15">
        <v>4801.4799999999996</v>
      </c>
      <c r="L52" s="14">
        <v>0</v>
      </c>
      <c r="M52" s="15">
        <f t="shared" si="6"/>
        <v>4801.4799999999996</v>
      </c>
      <c r="N52" s="15">
        <f t="shared" si="2"/>
        <v>14065.550000000001</v>
      </c>
      <c r="O52" s="16">
        <f t="shared" si="7"/>
        <v>2.9247227026823933E-2</v>
      </c>
      <c r="P52" s="17">
        <v>342823</v>
      </c>
      <c r="Q52" s="17">
        <f t="shared" si="8"/>
        <v>85705.75</v>
      </c>
      <c r="R52" s="18">
        <f t="shared" si="9"/>
        <v>68564.600000000006</v>
      </c>
      <c r="S52" s="18">
        <f t="shared" si="3"/>
        <v>17141.150000000001</v>
      </c>
      <c r="T52" s="12">
        <f t="shared" si="10"/>
        <v>70335.745664395392</v>
      </c>
      <c r="U52" s="19">
        <v>0</v>
      </c>
      <c r="V52" s="19">
        <v>1</v>
      </c>
      <c r="W52" s="19">
        <v>1</v>
      </c>
      <c r="X52" s="19">
        <v>1</v>
      </c>
      <c r="Y52" s="19">
        <v>1</v>
      </c>
      <c r="Z52" s="19">
        <f t="shared" si="11"/>
        <v>4</v>
      </c>
      <c r="AA52" s="12">
        <f t="shared" si="12"/>
        <v>13712.920000000002</v>
      </c>
      <c r="AB52" s="20">
        <f t="shared" si="4"/>
        <v>84048.66566439539</v>
      </c>
      <c r="AC52" s="21">
        <f t="shared" si="5"/>
        <v>0.98066542401642121</v>
      </c>
    </row>
    <row r="53" spans="1:29" s="22" customFormat="1" ht="45" x14ac:dyDescent="0.25">
      <c r="A53" s="23">
        <v>48</v>
      </c>
      <c r="B53" s="61" t="s">
        <v>115</v>
      </c>
      <c r="C53" s="55" t="s">
        <v>116</v>
      </c>
      <c r="D53" s="12">
        <v>4</v>
      </c>
      <c r="E53" s="13">
        <v>2350.3500000000026</v>
      </c>
      <c r="F53" s="14">
        <v>0</v>
      </c>
      <c r="G53" s="15">
        <f t="shared" si="13"/>
        <v>2350.3500000000026</v>
      </c>
      <c r="H53" s="15">
        <v>1816.8300000000045</v>
      </c>
      <c r="I53" s="14">
        <v>0</v>
      </c>
      <c r="J53" s="15">
        <f t="shared" si="1"/>
        <v>1816.8300000000045</v>
      </c>
      <c r="K53" s="15">
        <v>2256.2999999999993</v>
      </c>
      <c r="L53" s="14">
        <v>0</v>
      </c>
      <c r="M53" s="15">
        <f t="shared" si="6"/>
        <v>2256.2999999999993</v>
      </c>
      <c r="N53" s="15">
        <f t="shared" si="2"/>
        <v>6423.4800000000068</v>
      </c>
      <c r="O53" s="16">
        <f t="shared" si="7"/>
        <v>1.3356674844727946E-2</v>
      </c>
      <c r="P53" s="17">
        <v>165691</v>
      </c>
      <c r="Q53" s="17">
        <f t="shared" si="8"/>
        <v>41422.75</v>
      </c>
      <c r="R53" s="18">
        <f t="shared" si="9"/>
        <v>33138.200000000004</v>
      </c>
      <c r="S53" s="18">
        <f t="shared" si="3"/>
        <v>8284.5500000000011</v>
      </c>
      <c r="T53" s="12">
        <f t="shared" si="10"/>
        <v>32121.051474014945</v>
      </c>
      <c r="U53" s="19">
        <v>1</v>
      </c>
      <c r="V53" s="19">
        <v>1</v>
      </c>
      <c r="W53" s="19">
        <v>1</v>
      </c>
      <c r="X53" s="19">
        <v>0</v>
      </c>
      <c r="Y53" s="19">
        <v>1</v>
      </c>
      <c r="Z53" s="19">
        <f t="shared" si="11"/>
        <v>4</v>
      </c>
      <c r="AA53" s="12">
        <f t="shared" si="12"/>
        <v>6627.6400000000012</v>
      </c>
      <c r="AB53" s="20">
        <f t="shared" si="4"/>
        <v>38748.691474014944</v>
      </c>
      <c r="AC53" s="21">
        <f t="shared" si="5"/>
        <v>0.93544468858332541</v>
      </c>
    </row>
    <row r="54" spans="1:29" s="22" customFormat="1" ht="30" x14ac:dyDescent="0.25">
      <c r="A54" s="23">
        <v>49</v>
      </c>
      <c r="B54" s="61" t="s">
        <v>117</v>
      </c>
      <c r="C54" s="55" t="s">
        <v>118</v>
      </c>
      <c r="D54" s="12">
        <v>5</v>
      </c>
      <c r="E54" s="13">
        <v>10226.06</v>
      </c>
      <c r="F54" s="14">
        <v>8.2000000000000007E-3</v>
      </c>
      <c r="G54" s="15">
        <f t="shared" si="13"/>
        <v>10142.206307999999</v>
      </c>
      <c r="H54" s="15">
        <v>10281.44</v>
      </c>
      <c r="I54" s="14">
        <v>0</v>
      </c>
      <c r="J54" s="15">
        <f t="shared" si="1"/>
        <v>10281.44</v>
      </c>
      <c r="K54" s="15">
        <v>9642.4699999999993</v>
      </c>
      <c r="L54" s="14">
        <v>1.6299999999999999E-2</v>
      </c>
      <c r="M54" s="15">
        <f t="shared" si="6"/>
        <v>9485.2977389999996</v>
      </c>
      <c r="N54" s="15">
        <f t="shared" si="2"/>
        <v>29908.944046999997</v>
      </c>
      <c r="O54" s="16">
        <f t="shared" si="7"/>
        <v>6.2191217312880263E-2</v>
      </c>
      <c r="P54" s="17">
        <v>366294</v>
      </c>
      <c r="Q54" s="17">
        <f t="shared" si="8"/>
        <v>91573.5</v>
      </c>
      <c r="R54" s="18">
        <f t="shared" si="9"/>
        <v>73258.8</v>
      </c>
      <c r="S54" s="18">
        <f t="shared" si="3"/>
        <v>18314.7</v>
      </c>
      <c r="T54" s="12">
        <f t="shared" si="10"/>
        <v>149561.72219219469</v>
      </c>
      <c r="U54" s="19">
        <v>0</v>
      </c>
      <c r="V54" s="19">
        <v>0</v>
      </c>
      <c r="W54" s="19">
        <v>1</v>
      </c>
      <c r="X54" s="19">
        <v>1</v>
      </c>
      <c r="Y54" s="19">
        <v>0</v>
      </c>
      <c r="Z54" s="19">
        <f t="shared" si="11"/>
        <v>2</v>
      </c>
      <c r="AA54" s="12">
        <f t="shared" si="12"/>
        <v>7325.880000000001</v>
      </c>
      <c r="AB54" s="20">
        <f t="shared" si="4"/>
        <v>156887.6021921947</v>
      </c>
      <c r="AC54" s="21">
        <f t="shared" si="5"/>
        <v>1.7132423920915407</v>
      </c>
    </row>
    <row r="55" spans="1:29" s="22" customFormat="1" ht="30" customHeight="1" x14ac:dyDescent="0.25">
      <c r="A55" s="23">
        <v>50</v>
      </c>
      <c r="B55" s="61" t="s">
        <v>119</v>
      </c>
      <c r="C55" s="55" t="s">
        <v>120</v>
      </c>
      <c r="D55" s="12">
        <v>5</v>
      </c>
      <c r="E55" s="13">
        <v>6360.32</v>
      </c>
      <c r="F55" s="14">
        <v>0</v>
      </c>
      <c r="G55" s="15">
        <f t="shared" si="13"/>
        <v>6360.32</v>
      </c>
      <c r="H55" s="15">
        <v>6890.67</v>
      </c>
      <c r="I55" s="14">
        <v>1.15E-2</v>
      </c>
      <c r="J55" s="15">
        <f t="shared" si="1"/>
        <v>6811.4272950000004</v>
      </c>
      <c r="K55" s="15">
        <v>6428.6</v>
      </c>
      <c r="L55" s="14">
        <v>0</v>
      </c>
      <c r="M55" s="15">
        <f t="shared" si="6"/>
        <v>6428.6</v>
      </c>
      <c r="N55" s="15">
        <f t="shared" si="2"/>
        <v>19600.347295</v>
      </c>
      <c r="O55" s="16">
        <f t="shared" si="7"/>
        <v>4.0756017869294787E-2</v>
      </c>
      <c r="P55" s="17">
        <v>235266</v>
      </c>
      <c r="Q55" s="17">
        <f t="shared" si="8"/>
        <v>58816.5</v>
      </c>
      <c r="R55" s="18">
        <f t="shared" si="9"/>
        <v>47053.200000000004</v>
      </c>
      <c r="S55" s="18">
        <f t="shared" si="3"/>
        <v>11763.300000000001</v>
      </c>
      <c r="T55" s="12">
        <f t="shared" si="10"/>
        <v>98012.878435250663</v>
      </c>
      <c r="U55" s="19">
        <v>1</v>
      </c>
      <c r="V55" s="19">
        <v>1</v>
      </c>
      <c r="W55" s="19">
        <v>1</v>
      </c>
      <c r="X55" s="19">
        <v>0</v>
      </c>
      <c r="Y55" s="19">
        <v>1</v>
      </c>
      <c r="Z55" s="19">
        <f t="shared" si="11"/>
        <v>4</v>
      </c>
      <c r="AA55" s="12">
        <f t="shared" si="12"/>
        <v>9410.6400000000012</v>
      </c>
      <c r="AB55" s="20">
        <f t="shared" si="4"/>
        <v>107423.51843525066</v>
      </c>
      <c r="AC55" s="21">
        <f t="shared" si="5"/>
        <v>1.8264180703586692</v>
      </c>
    </row>
    <row r="56" spans="1:29" s="22" customFormat="1" ht="45" x14ac:dyDescent="0.25">
      <c r="A56" s="23">
        <v>51</v>
      </c>
      <c r="B56" s="61" t="s">
        <v>121</v>
      </c>
      <c r="C56" s="59" t="s">
        <v>122</v>
      </c>
      <c r="D56" s="12">
        <v>6</v>
      </c>
      <c r="E56" s="13">
        <v>1573.86</v>
      </c>
      <c r="F56" s="14">
        <v>3.39E-2</v>
      </c>
      <c r="G56" s="15">
        <f t="shared" si="13"/>
        <v>1520.5061459999999</v>
      </c>
      <c r="H56" s="15">
        <v>1523.9700000000005</v>
      </c>
      <c r="I56" s="14">
        <v>1.61E-2</v>
      </c>
      <c r="J56" s="15">
        <f t="shared" si="1"/>
        <v>1499.4340830000006</v>
      </c>
      <c r="K56" s="15">
        <v>1314.9599999999998</v>
      </c>
      <c r="L56" s="14">
        <v>0</v>
      </c>
      <c r="M56" s="15">
        <f t="shared" si="6"/>
        <v>1314.9599999999998</v>
      </c>
      <c r="N56" s="15">
        <f t="shared" si="2"/>
        <v>4334.9002290000008</v>
      </c>
      <c r="O56" s="16">
        <f t="shared" si="7"/>
        <v>9.0137826914833807E-3</v>
      </c>
      <c r="P56" s="17">
        <v>121157</v>
      </c>
      <c r="Q56" s="17">
        <f t="shared" si="8"/>
        <v>30289.25</v>
      </c>
      <c r="R56" s="18">
        <f t="shared" si="9"/>
        <v>24231.4</v>
      </c>
      <c r="S56" s="18">
        <f t="shared" si="3"/>
        <v>6057.85</v>
      </c>
      <c r="T56" s="12">
        <f t="shared" si="10"/>
        <v>21676.965350624279</v>
      </c>
      <c r="U56" s="19">
        <v>0</v>
      </c>
      <c r="V56" s="19">
        <v>0</v>
      </c>
      <c r="W56" s="19">
        <v>1</v>
      </c>
      <c r="X56" s="19">
        <v>0</v>
      </c>
      <c r="Y56" s="19">
        <v>0</v>
      </c>
      <c r="Z56" s="19">
        <f t="shared" si="11"/>
        <v>1</v>
      </c>
      <c r="AA56" s="12">
        <f t="shared" si="12"/>
        <v>1211.5700000000002</v>
      </c>
      <c r="AB56" s="20">
        <f t="shared" si="4"/>
        <v>22888.535350624279</v>
      </c>
      <c r="AC56" s="21">
        <f t="shared" si="5"/>
        <v>0.75566530536821741</v>
      </c>
    </row>
    <row r="57" spans="1:29" s="22" customFormat="1" x14ac:dyDescent="0.25">
      <c r="A57" s="23">
        <v>52</v>
      </c>
      <c r="B57" s="61" t="s">
        <v>123</v>
      </c>
      <c r="C57" s="55" t="s">
        <v>124</v>
      </c>
      <c r="D57" s="12">
        <v>6</v>
      </c>
      <c r="E57" s="13">
        <v>1605.02</v>
      </c>
      <c r="F57" s="14">
        <v>0.13009999999999999</v>
      </c>
      <c r="G57" s="15">
        <f t="shared" si="13"/>
        <v>1396.2068979999999</v>
      </c>
      <c r="H57" s="15">
        <v>1346.15</v>
      </c>
      <c r="I57" s="14">
        <v>0.15379999999999999</v>
      </c>
      <c r="J57" s="15">
        <f t="shared" si="1"/>
        <v>1139.1121300000002</v>
      </c>
      <c r="K57" s="15">
        <v>1538.0299999999966</v>
      </c>
      <c r="L57" s="14">
        <v>0.12590000000000001</v>
      </c>
      <c r="M57" s="15">
        <f t="shared" si="6"/>
        <v>1344.3920229999969</v>
      </c>
      <c r="N57" s="15">
        <f t="shared" si="2"/>
        <v>3879.7110509999966</v>
      </c>
      <c r="O57" s="16">
        <f t="shared" si="7"/>
        <v>8.0672842446313561E-3</v>
      </c>
      <c r="P57" s="17">
        <v>111453</v>
      </c>
      <c r="Q57" s="17">
        <f t="shared" si="8"/>
        <v>27863.25</v>
      </c>
      <c r="R57" s="18">
        <f t="shared" si="9"/>
        <v>22290.600000000002</v>
      </c>
      <c r="S57" s="18">
        <f t="shared" si="3"/>
        <v>5572.6500000000005</v>
      </c>
      <c r="T57" s="12">
        <f t="shared" si="10"/>
        <v>19400.760705018991</v>
      </c>
      <c r="U57" s="19">
        <v>0</v>
      </c>
      <c r="V57" s="19">
        <v>1</v>
      </c>
      <c r="W57" s="19">
        <v>1</v>
      </c>
      <c r="X57" s="19">
        <v>1</v>
      </c>
      <c r="Y57" s="19">
        <v>1</v>
      </c>
      <c r="Z57" s="19">
        <f t="shared" si="11"/>
        <v>4</v>
      </c>
      <c r="AA57" s="12">
        <f t="shared" si="12"/>
        <v>4458.1200000000008</v>
      </c>
      <c r="AB57" s="20">
        <f t="shared" si="4"/>
        <v>23858.880705018993</v>
      </c>
      <c r="AC57" s="21">
        <f t="shared" si="5"/>
        <v>0.85628491669202245</v>
      </c>
    </row>
    <row r="58" spans="1:29" s="22" customFormat="1" ht="45" x14ac:dyDescent="0.25">
      <c r="A58" s="23">
        <v>53</v>
      </c>
      <c r="B58" s="61" t="s">
        <v>125</v>
      </c>
      <c r="C58" s="55" t="s">
        <v>126</v>
      </c>
      <c r="D58" s="12">
        <v>6</v>
      </c>
      <c r="E58" s="13">
        <v>1383.0199999999957</v>
      </c>
      <c r="F58" s="14">
        <v>0.13009999999999999</v>
      </c>
      <c r="G58" s="15">
        <f t="shared" si="13"/>
        <v>1203.0890979999963</v>
      </c>
      <c r="H58" s="15">
        <v>1507.9</v>
      </c>
      <c r="I58" s="14">
        <v>0.1242</v>
      </c>
      <c r="J58" s="15">
        <f t="shared" si="1"/>
        <v>1320.6188200000001</v>
      </c>
      <c r="K58" s="15">
        <v>1380.5000000000007</v>
      </c>
      <c r="L58" s="14">
        <v>8.3900000000000002E-2</v>
      </c>
      <c r="M58" s="15">
        <f t="shared" si="6"/>
        <v>1264.6760500000007</v>
      </c>
      <c r="N58" s="15">
        <f t="shared" si="2"/>
        <v>3788.3839679999974</v>
      </c>
      <c r="O58" s="16">
        <f t="shared" si="7"/>
        <v>7.8773831081526136E-3</v>
      </c>
      <c r="P58" s="17">
        <v>157316</v>
      </c>
      <c r="Q58" s="17">
        <f t="shared" si="8"/>
        <v>39329</v>
      </c>
      <c r="R58" s="18">
        <f t="shared" si="9"/>
        <v>31463.200000000001</v>
      </c>
      <c r="S58" s="18">
        <f t="shared" si="3"/>
        <v>7865.8</v>
      </c>
      <c r="T58" s="12">
        <f t="shared" si="10"/>
        <v>18944.073374473148</v>
      </c>
      <c r="U58" s="19">
        <v>1</v>
      </c>
      <c r="V58" s="19">
        <v>1</v>
      </c>
      <c r="W58" s="19">
        <v>0</v>
      </c>
      <c r="X58" s="19">
        <v>0</v>
      </c>
      <c r="Y58" s="19">
        <v>1</v>
      </c>
      <c r="Z58" s="19">
        <f t="shared" si="11"/>
        <v>3</v>
      </c>
      <c r="AA58" s="12">
        <f t="shared" si="12"/>
        <v>4719.4800000000005</v>
      </c>
      <c r="AB58" s="20">
        <f t="shared" si="4"/>
        <v>23663.553374473147</v>
      </c>
      <c r="AC58" s="21">
        <f t="shared" si="5"/>
        <v>0.60168205076338444</v>
      </c>
    </row>
    <row r="59" spans="1:29" s="22" customFormat="1" x14ac:dyDescent="0.25">
      <c r="A59" s="23">
        <v>54</v>
      </c>
      <c r="B59" s="61" t="s">
        <v>127</v>
      </c>
      <c r="C59" s="55" t="s">
        <v>128</v>
      </c>
      <c r="D59" s="12">
        <v>7</v>
      </c>
      <c r="E59" s="13">
        <v>2630.9</v>
      </c>
      <c r="F59" s="14">
        <v>0</v>
      </c>
      <c r="G59" s="15">
        <f t="shared" si="13"/>
        <v>2630.9</v>
      </c>
      <c r="H59" s="15">
        <v>2550.2800000000002</v>
      </c>
      <c r="I59" s="14">
        <v>0</v>
      </c>
      <c r="J59" s="15">
        <f t="shared" si="1"/>
        <v>2550.2800000000002</v>
      </c>
      <c r="K59" s="15">
        <v>2418.6799999999998</v>
      </c>
      <c r="L59" s="14">
        <v>0</v>
      </c>
      <c r="M59" s="15">
        <f t="shared" si="6"/>
        <v>2418.6799999999998</v>
      </c>
      <c r="N59" s="15">
        <f t="shared" si="2"/>
        <v>7599.8600000000006</v>
      </c>
      <c r="O59" s="16">
        <f t="shared" si="7"/>
        <v>1.5802782741668697E-2</v>
      </c>
      <c r="P59" s="17">
        <v>145625</v>
      </c>
      <c r="Q59" s="17">
        <f t="shared" si="8"/>
        <v>36406.25</v>
      </c>
      <c r="R59" s="18">
        <f t="shared" si="9"/>
        <v>29125</v>
      </c>
      <c r="S59" s="18">
        <f t="shared" si="3"/>
        <v>7281.25</v>
      </c>
      <c r="T59" s="12">
        <f t="shared" si="10"/>
        <v>38003.620195798379</v>
      </c>
      <c r="U59" s="19">
        <v>0</v>
      </c>
      <c r="V59" s="19">
        <v>1</v>
      </c>
      <c r="W59" s="19">
        <v>0</v>
      </c>
      <c r="X59" s="19">
        <v>1</v>
      </c>
      <c r="Y59" s="19">
        <v>1</v>
      </c>
      <c r="Z59" s="19">
        <f t="shared" si="11"/>
        <v>3</v>
      </c>
      <c r="AA59" s="12">
        <f t="shared" si="12"/>
        <v>4368.7500000000009</v>
      </c>
      <c r="AB59" s="20">
        <f t="shared" si="4"/>
        <v>42372.370195798379</v>
      </c>
      <c r="AC59" s="21">
        <f t="shared" si="5"/>
        <v>1.1638762628888826</v>
      </c>
    </row>
    <row r="60" spans="1:29" s="22" customFormat="1" ht="30" x14ac:dyDescent="0.25">
      <c r="A60" s="23">
        <v>55</v>
      </c>
      <c r="B60" s="61" t="s">
        <v>129</v>
      </c>
      <c r="C60" s="55" t="s">
        <v>130</v>
      </c>
      <c r="D60" s="12">
        <v>8</v>
      </c>
      <c r="E60" s="13">
        <v>2752.87</v>
      </c>
      <c r="F60" s="14">
        <v>3.0800000000000001E-2</v>
      </c>
      <c r="G60" s="15">
        <f t="shared" si="13"/>
        <v>2668.081604</v>
      </c>
      <c r="H60" s="15">
        <v>2640.57</v>
      </c>
      <c r="I60" s="14">
        <v>8.6999999999999994E-3</v>
      </c>
      <c r="J60" s="15">
        <f t="shared" si="1"/>
        <v>2617.597041</v>
      </c>
      <c r="K60" s="15">
        <v>2758.2900000000027</v>
      </c>
      <c r="L60" s="14">
        <v>2.6200000000000001E-2</v>
      </c>
      <c r="M60" s="15">
        <f t="shared" si="6"/>
        <v>2686.0228020000027</v>
      </c>
      <c r="N60" s="15">
        <f t="shared" si="2"/>
        <v>7971.7014470000031</v>
      </c>
      <c r="O60" s="16">
        <f t="shared" si="7"/>
        <v>1.6575971932165461E-2</v>
      </c>
      <c r="P60" s="17">
        <v>130233</v>
      </c>
      <c r="Q60" s="17">
        <f t="shared" si="8"/>
        <v>32558.25</v>
      </c>
      <c r="R60" s="18">
        <f t="shared" si="9"/>
        <v>26046.600000000002</v>
      </c>
      <c r="S60" s="18">
        <f t="shared" si="3"/>
        <v>6511.6500000000005</v>
      </c>
      <c r="T60" s="12">
        <f t="shared" si="10"/>
        <v>39863.038806778604</v>
      </c>
      <c r="U60" s="19">
        <v>0</v>
      </c>
      <c r="V60" s="19">
        <v>0</v>
      </c>
      <c r="W60" s="19">
        <v>0</v>
      </c>
      <c r="X60" s="19">
        <v>1</v>
      </c>
      <c r="Y60" s="19">
        <v>0</v>
      </c>
      <c r="Z60" s="19">
        <f t="shared" si="11"/>
        <v>1</v>
      </c>
      <c r="AA60" s="12">
        <f t="shared" si="12"/>
        <v>1302.3300000000002</v>
      </c>
      <c r="AB60" s="20">
        <f t="shared" si="4"/>
        <v>41165.368806778606</v>
      </c>
      <c r="AC60" s="21">
        <f t="shared" si="5"/>
        <v>1.2643606092704185</v>
      </c>
    </row>
    <row r="61" spans="1:29" s="22" customFormat="1" ht="30" customHeight="1" x14ac:dyDescent="0.25">
      <c r="A61" s="23">
        <v>56</v>
      </c>
      <c r="B61" s="61" t="s">
        <v>131</v>
      </c>
      <c r="C61" s="55" t="s">
        <v>132</v>
      </c>
      <c r="D61" s="12">
        <v>9</v>
      </c>
      <c r="E61" s="13">
        <v>2288.0700000000002</v>
      </c>
      <c r="F61" s="14">
        <v>0</v>
      </c>
      <c r="G61" s="15">
        <f t="shared" si="13"/>
        <v>2288.0700000000002</v>
      </c>
      <c r="H61" s="15">
        <v>2111.15</v>
      </c>
      <c r="I61" s="14">
        <v>0</v>
      </c>
      <c r="J61" s="15">
        <f t="shared" si="1"/>
        <v>2111.15</v>
      </c>
      <c r="K61" s="15">
        <v>2235.0100000000002</v>
      </c>
      <c r="L61" s="14">
        <v>3.5999999999999999E-3</v>
      </c>
      <c r="M61" s="15">
        <f t="shared" si="6"/>
        <v>2226.963964</v>
      </c>
      <c r="N61" s="15">
        <f t="shared" si="2"/>
        <v>6626.1839639999998</v>
      </c>
      <c r="O61" s="16">
        <f t="shared" si="7"/>
        <v>1.3778167701697276E-2</v>
      </c>
      <c r="P61" s="17">
        <v>142815</v>
      </c>
      <c r="Q61" s="17">
        <f t="shared" si="8"/>
        <v>35703.75</v>
      </c>
      <c r="R61" s="18">
        <f t="shared" si="9"/>
        <v>28563</v>
      </c>
      <c r="S61" s="18">
        <f t="shared" si="3"/>
        <v>7140.75</v>
      </c>
      <c r="T61" s="12">
        <f t="shared" si="10"/>
        <v>33134.686522560383</v>
      </c>
      <c r="U61" s="19">
        <v>1</v>
      </c>
      <c r="V61" s="19">
        <v>0</v>
      </c>
      <c r="W61" s="19">
        <v>1</v>
      </c>
      <c r="X61" s="19">
        <v>0</v>
      </c>
      <c r="Y61" s="19">
        <v>1</v>
      </c>
      <c r="Z61" s="19">
        <f t="shared" si="11"/>
        <v>3</v>
      </c>
      <c r="AA61" s="12">
        <f t="shared" si="12"/>
        <v>4284.4500000000007</v>
      </c>
      <c r="AB61" s="20">
        <f t="shared" si="4"/>
        <v>37419.13652256038</v>
      </c>
      <c r="AC61" s="21">
        <f t="shared" si="5"/>
        <v>1.0480449959054827</v>
      </c>
    </row>
    <row r="62" spans="1:29" s="22" customFormat="1" ht="46.5" customHeight="1" thickBot="1" x14ac:dyDescent="0.3">
      <c r="A62" s="23">
        <v>57</v>
      </c>
      <c r="B62" s="61" t="s">
        <v>133</v>
      </c>
      <c r="C62" s="55" t="s">
        <v>134</v>
      </c>
      <c r="D62" s="12">
        <v>3</v>
      </c>
      <c r="E62" s="13">
        <v>943.00000000000034</v>
      </c>
      <c r="F62" s="14">
        <v>1.29E-2</v>
      </c>
      <c r="G62" s="15">
        <f t="shared" si="13"/>
        <v>930.8353000000003</v>
      </c>
      <c r="H62" s="15">
        <v>1000.3300000000017</v>
      </c>
      <c r="I62" s="14">
        <v>1.95E-2</v>
      </c>
      <c r="J62" s="15">
        <f t="shared" si="1"/>
        <v>980.82356500000174</v>
      </c>
      <c r="K62" s="15">
        <v>945.20000000000039</v>
      </c>
      <c r="L62" s="14">
        <v>1.78E-2</v>
      </c>
      <c r="M62" s="15">
        <f t="shared" si="6"/>
        <v>928.37544000000037</v>
      </c>
      <c r="N62" s="15">
        <f t="shared" si="2"/>
        <v>2840.0343050000024</v>
      </c>
      <c r="O62" s="16">
        <f t="shared" si="7"/>
        <v>5.9054305080358171E-3</v>
      </c>
      <c r="P62" s="17">
        <v>69789</v>
      </c>
      <c r="Q62" s="17">
        <f t="shared" si="8"/>
        <v>17447.25</v>
      </c>
      <c r="R62" s="18">
        <f t="shared" si="9"/>
        <v>13957.800000000001</v>
      </c>
      <c r="S62" s="18">
        <f t="shared" si="3"/>
        <v>3489.4500000000003</v>
      </c>
      <c r="T62" s="12">
        <f t="shared" si="10"/>
        <v>14201.785963196467</v>
      </c>
      <c r="U62" s="19">
        <v>1.25</v>
      </c>
      <c r="V62" s="19">
        <v>0</v>
      </c>
      <c r="W62" s="19">
        <v>1.25</v>
      </c>
      <c r="X62" s="19" t="s">
        <v>145</v>
      </c>
      <c r="Y62" s="19">
        <v>0</v>
      </c>
      <c r="Z62" s="19">
        <f t="shared" si="11"/>
        <v>2.5</v>
      </c>
      <c r="AA62" s="12">
        <f t="shared" si="12"/>
        <v>1744.7250000000001</v>
      </c>
      <c r="AB62" s="20">
        <f t="shared" si="4"/>
        <v>15946.510963196468</v>
      </c>
      <c r="AC62" s="21">
        <f t="shared" si="5"/>
        <v>0.91398420743649966</v>
      </c>
    </row>
    <row r="63" spans="1:29" s="38" customFormat="1" ht="15.75" thickBot="1" x14ac:dyDescent="0.3">
      <c r="A63" s="24"/>
      <c r="B63" s="25"/>
      <c r="C63" s="25"/>
      <c r="D63" s="26"/>
      <c r="E63" s="27">
        <f>SUM(E6:E62)</f>
        <v>170543.16999999998</v>
      </c>
      <c r="F63" s="28"/>
      <c r="G63" s="29">
        <f t="shared" ref="G63" si="14">SUM(G6:G62)</f>
        <v>164557.50786400004</v>
      </c>
      <c r="H63" s="27">
        <f>SUM(H6:H62)</f>
        <v>165546.76</v>
      </c>
      <c r="I63" s="30"/>
      <c r="J63" s="29">
        <f t="shared" ref="J63" si="15">SUM(J6:J62)</f>
        <v>160516.69110699999</v>
      </c>
      <c r="K63" s="27">
        <f>SUM(K6:K62)</f>
        <v>160389.02000000002</v>
      </c>
      <c r="L63" s="30"/>
      <c r="M63" s="29">
        <f t="shared" ref="M63:N63" si="16">SUM(M6:M62)</f>
        <v>155844.89763599995</v>
      </c>
      <c r="N63" s="29">
        <f t="shared" si="16"/>
        <v>480919.09660700004</v>
      </c>
      <c r="O63" s="26">
        <f>SUM(O6:O62)</f>
        <v>0.99999999999999989</v>
      </c>
      <c r="P63" s="30">
        <f>SUM(P6:P62)</f>
        <v>11109546</v>
      </c>
      <c r="Q63" s="31">
        <f>SUM(Q6:Q62)</f>
        <v>2777386.5</v>
      </c>
      <c r="R63" s="32">
        <f>SUM(R6:R62)+AA64</f>
        <v>2404868.8649999998</v>
      </c>
      <c r="S63" s="29">
        <f t="shared" ref="S63:AA63" si="17">SUM(S6:S62)</f>
        <v>555477.29999999993</v>
      </c>
      <c r="T63" s="33">
        <f t="shared" si="17"/>
        <v>2404868.8649999993</v>
      </c>
      <c r="U63" s="34">
        <f>SUM(U6:U62)</f>
        <v>29.25</v>
      </c>
      <c r="V63" s="34">
        <f t="shared" ref="V63:Z63" si="18">SUM(V6:V62)</f>
        <v>33</v>
      </c>
      <c r="W63" s="34">
        <f t="shared" si="18"/>
        <v>38.25</v>
      </c>
      <c r="X63" s="34">
        <f t="shared" si="18"/>
        <v>31</v>
      </c>
      <c r="Y63" s="34">
        <f t="shared" si="18"/>
        <v>37</v>
      </c>
      <c r="Z63" s="34">
        <f t="shared" si="18"/>
        <v>168.5</v>
      </c>
      <c r="AA63" s="35">
        <f t="shared" si="17"/>
        <v>372517.63500000007</v>
      </c>
      <c r="AB63" s="36">
        <f t="shared" si="4"/>
        <v>2777386.4999999995</v>
      </c>
      <c r="AC63" s="37"/>
    </row>
    <row r="64" spans="1:29" s="38" customFormat="1" ht="15.75" thickBot="1" x14ac:dyDescent="0.3">
      <c r="A64" s="39"/>
      <c r="C64" s="40"/>
      <c r="F64" s="41"/>
      <c r="I64" s="50"/>
      <c r="L64" s="50"/>
      <c r="P64" s="52"/>
      <c r="Q64" s="40"/>
      <c r="R64" s="42">
        <f>R63+S63-AA64</f>
        <v>2777386.4999999995</v>
      </c>
      <c r="V64" s="51"/>
      <c r="X64" s="51"/>
      <c r="AA64" s="43">
        <f>S63-AA63</f>
        <v>182959.66499999986</v>
      </c>
      <c r="AB64" s="44"/>
    </row>
    <row r="65" spans="3:29" ht="6.75" customHeight="1" x14ac:dyDescent="0.25">
      <c r="C65" s="46"/>
      <c r="AA65" s="47"/>
    </row>
    <row r="66" spans="3:29" x14ac:dyDescent="0.25">
      <c r="C66" s="64"/>
      <c r="R66" s="47"/>
    </row>
    <row r="67" spans="3:29" ht="15.75" x14ac:dyDescent="0.25">
      <c r="C67" s="64"/>
      <c r="Z67" s="48"/>
      <c r="AA67" s="48"/>
      <c r="AB67" s="48"/>
    </row>
    <row r="68" spans="3:29" x14ac:dyDescent="0.25">
      <c r="C68" s="64"/>
      <c r="Z68" s="65"/>
      <c r="AA68" s="65"/>
      <c r="AB68" s="65"/>
      <c r="AC68" s="66"/>
    </row>
    <row r="69" spans="3:29" ht="9.75" customHeight="1" x14ac:dyDescent="0.25">
      <c r="C69" s="64"/>
      <c r="Z69" s="65"/>
      <c r="AA69" s="65"/>
      <c r="AB69" s="65"/>
      <c r="AC69" s="65"/>
    </row>
    <row r="70" spans="3:29" x14ac:dyDescent="0.25">
      <c r="C70" s="64"/>
      <c r="P70" s="47"/>
      <c r="Z70" s="67"/>
      <c r="AA70" s="67"/>
      <c r="AB70" s="67"/>
      <c r="AC70" s="53"/>
    </row>
    <row r="71" spans="3:29" x14ac:dyDescent="0.25">
      <c r="C71" s="64"/>
      <c r="Z71" s="65"/>
      <c r="AA71" s="65"/>
      <c r="AB71" s="65"/>
      <c r="AC71" s="66"/>
    </row>
    <row r="72" spans="3:29" x14ac:dyDescent="0.25">
      <c r="C72" s="64"/>
    </row>
    <row r="73" spans="3:29" ht="9.75" customHeight="1" x14ac:dyDescent="0.25">
      <c r="C73" s="64"/>
    </row>
    <row r="74" spans="3:29" x14ac:dyDescent="0.25">
      <c r="C74" s="64"/>
    </row>
    <row r="75" spans="3:29" x14ac:dyDescent="0.25">
      <c r="C75" s="64"/>
    </row>
    <row r="76" spans="3:29" x14ac:dyDescent="0.25">
      <c r="C76" s="64"/>
    </row>
    <row r="77" spans="3:29" x14ac:dyDescent="0.25">
      <c r="C77" s="49"/>
    </row>
  </sheetData>
  <autoFilter ref="A4:AC64" xr:uid="{00000000-0009-0000-0000-000000000000}"/>
  <mergeCells count="5">
    <mergeCell ref="Z70:AB70"/>
    <mergeCell ref="Z71:AB71"/>
    <mergeCell ref="Z68:AB68"/>
    <mergeCell ref="A2:C2"/>
    <mergeCell ref="Z69:AC69"/>
  </mergeCells>
  <conditionalFormatting sqref="P64 P6:S62">
    <cfRule type="cellIs" priority="3" stopIfTrue="1" operator="equal">
      <formula>0</formula>
    </cfRule>
  </conditionalFormatting>
  <conditionalFormatting sqref="B31">
    <cfRule type="cellIs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Lutovac</dc:creator>
  <cp:lastModifiedBy>Tanja Glusac</cp:lastModifiedBy>
  <cp:lastPrinted>2024-11-27T06:58:01Z</cp:lastPrinted>
  <dcterms:created xsi:type="dcterms:W3CDTF">2023-02-11T13:14:24Z</dcterms:created>
  <dcterms:modified xsi:type="dcterms:W3CDTF">2024-11-27T14:11:37Z</dcterms:modified>
</cp:coreProperties>
</file>